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2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2017\Desktop\Accesibilidad 2021\"/>
    </mc:Choice>
  </mc:AlternateContent>
  <xr:revisionPtr revIDLastSave="0" documentId="11_7E1D3C80FD8288775C80972E8C0392728637D331" xr6:coauthVersionLast="46" xr6:coauthVersionMax="46" xr10:uidLastSave="{00000000-0000-0000-0000-000000000000}"/>
  <bookViews>
    <workbookView xWindow="0" yWindow="0" windowWidth="19200" windowHeight="6672" firstSheet="6" activeTab="6" xr2:uid="{00000000-000D-0000-FFFF-FFFF00000000}"/>
  </bookViews>
  <sheets>
    <sheet name="IPK" sheetId="2" r:id="rId1"/>
    <sheet name="IPK EJECUTADO" sheetId="6" r:id="rId2"/>
    <sheet name="km subidos andrea" sheetId="10" state="hidden" r:id="rId3"/>
    <sheet name="IKB_formula " sheetId="8" state="hidden" r:id="rId4"/>
    <sheet name="IPB" sheetId="5" r:id="rId5"/>
    <sheet name="GRAFICA IPK ALCAPITAL" sheetId="12" r:id="rId6"/>
    <sheet name="GRAFICA IPK" sheetId="11" r:id="rId7"/>
  </sheets>
  <definedNames>
    <definedName name="_xlnm._FilterDatabase" localSheetId="1" hidden="1">'IPK EJECUTADO'!#REF!</definedName>
  </definedNames>
  <calcPr calcId="191028" calcCompleted="0"/>
  <pivotCaches>
    <pivotCache cacheId="3975" r:id="rId8"/>
    <pivotCache cacheId="3976" r:id="rId9"/>
    <pivotCache cacheId="397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44" i="6" l="1"/>
  <c r="AO41" i="5" l="1"/>
  <c r="AA41" i="5"/>
  <c r="C41" i="5"/>
  <c r="D41" i="5"/>
  <c r="E41" i="5"/>
  <c r="F41" i="5"/>
  <c r="G41" i="5"/>
  <c r="H41" i="5"/>
  <c r="I41" i="5"/>
  <c r="J41" i="5"/>
  <c r="K41" i="5"/>
  <c r="L41" i="5"/>
  <c r="AO36" i="6"/>
  <c r="AA36" i="6"/>
  <c r="C36" i="6"/>
  <c r="D36" i="6"/>
  <c r="E36" i="6"/>
  <c r="F36" i="6"/>
  <c r="G36" i="6"/>
  <c r="H36" i="6"/>
  <c r="I36" i="6"/>
  <c r="J36" i="6"/>
  <c r="K36" i="6"/>
  <c r="L36" i="6"/>
  <c r="AO72" i="2"/>
  <c r="AA72" i="2"/>
  <c r="C72" i="2"/>
  <c r="D72" i="2"/>
  <c r="E72" i="2"/>
  <c r="F72" i="2"/>
  <c r="G72" i="2"/>
  <c r="H72" i="2"/>
  <c r="I72" i="2"/>
  <c r="J72" i="2"/>
  <c r="K72" i="2"/>
  <c r="L72" i="2"/>
  <c r="M36" i="6" l="1"/>
  <c r="M72" i="2"/>
  <c r="M41" i="5"/>
  <c r="AS50" i="6"/>
  <c r="AS49" i="6"/>
  <c r="AO40" i="5" l="1"/>
  <c r="C40" i="5" l="1"/>
  <c r="D40" i="5"/>
  <c r="E40" i="5"/>
  <c r="F40" i="5"/>
  <c r="G40" i="5"/>
  <c r="H40" i="5"/>
  <c r="I40" i="5"/>
  <c r="J40" i="5"/>
  <c r="K40" i="5"/>
  <c r="L40" i="5"/>
  <c r="AA40" i="5"/>
  <c r="C35" i="6"/>
  <c r="D35" i="6"/>
  <c r="E35" i="6"/>
  <c r="F35" i="6"/>
  <c r="G35" i="6"/>
  <c r="H35" i="6"/>
  <c r="I35" i="6"/>
  <c r="J35" i="6"/>
  <c r="K35" i="6"/>
  <c r="L35" i="6"/>
  <c r="AA35" i="6"/>
  <c r="AO35" i="6"/>
  <c r="C71" i="2"/>
  <c r="D71" i="2"/>
  <c r="E71" i="2"/>
  <c r="F71" i="2"/>
  <c r="G71" i="2"/>
  <c r="H71" i="2"/>
  <c r="I71" i="2"/>
  <c r="J71" i="2"/>
  <c r="K71" i="2"/>
  <c r="L71" i="2"/>
  <c r="AA71" i="2"/>
  <c r="AO71" i="2"/>
  <c r="M71" i="2" l="1"/>
  <c r="M35" i="6"/>
  <c r="M40" i="5"/>
  <c r="AO39" i="5" l="1"/>
  <c r="AA39" i="5"/>
  <c r="L39" i="5"/>
  <c r="K39" i="5"/>
  <c r="J39" i="5"/>
  <c r="I39" i="5"/>
  <c r="H39" i="5"/>
  <c r="G39" i="5"/>
  <c r="F39" i="5"/>
  <c r="E39" i="5"/>
  <c r="D39" i="5"/>
  <c r="C39" i="5"/>
  <c r="AO34" i="6"/>
  <c r="AA34" i="6"/>
  <c r="L34" i="6"/>
  <c r="K34" i="6"/>
  <c r="J34" i="6"/>
  <c r="I34" i="6"/>
  <c r="H34" i="6"/>
  <c r="G34" i="6"/>
  <c r="F34" i="6"/>
  <c r="E34" i="6"/>
  <c r="D34" i="6"/>
  <c r="C34" i="6"/>
  <c r="AO70" i="2"/>
  <c r="AA70" i="2"/>
  <c r="L70" i="2"/>
  <c r="K70" i="2"/>
  <c r="J70" i="2"/>
  <c r="I70" i="2"/>
  <c r="H70" i="2"/>
  <c r="G70" i="2"/>
  <c r="F70" i="2"/>
  <c r="E70" i="2"/>
  <c r="D70" i="2"/>
  <c r="C70" i="2"/>
  <c r="M34" i="6" l="1"/>
  <c r="M39" i="5"/>
  <c r="M70" i="2"/>
  <c r="AO33" i="6" l="1"/>
  <c r="AA33" i="6"/>
  <c r="L33" i="6"/>
  <c r="K33" i="6"/>
  <c r="J33" i="6"/>
  <c r="I33" i="6"/>
  <c r="H33" i="6"/>
  <c r="G33" i="6"/>
  <c r="F33" i="6"/>
  <c r="E33" i="6"/>
  <c r="D33" i="6"/>
  <c r="C33" i="6"/>
  <c r="AO38" i="5"/>
  <c r="AA38" i="5"/>
  <c r="L38" i="5"/>
  <c r="K38" i="5"/>
  <c r="J38" i="5"/>
  <c r="I38" i="5"/>
  <c r="H38" i="5"/>
  <c r="G38" i="5"/>
  <c r="F38" i="5"/>
  <c r="E38" i="5"/>
  <c r="D38" i="5"/>
  <c r="C38" i="5"/>
  <c r="AO69" i="2"/>
  <c r="AA69" i="2"/>
  <c r="L69" i="2"/>
  <c r="K69" i="2"/>
  <c r="J69" i="2"/>
  <c r="I69" i="2"/>
  <c r="H69" i="2"/>
  <c r="G69" i="2"/>
  <c r="F69" i="2"/>
  <c r="E69" i="2"/>
  <c r="D69" i="2"/>
  <c r="C69" i="2"/>
  <c r="M33" i="6" l="1"/>
  <c r="M69" i="2"/>
  <c r="M38" i="5"/>
  <c r="AA31" i="6" l="1"/>
  <c r="AO37" i="5" l="1"/>
  <c r="AA37" i="5"/>
  <c r="L37" i="5"/>
  <c r="K37" i="5"/>
  <c r="J37" i="5"/>
  <c r="I37" i="5"/>
  <c r="H37" i="5"/>
  <c r="G37" i="5"/>
  <c r="F37" i="5"/>
  <c r="E37" i="5"/>
  <c r="D37" i="5"/>
  <c r="C37" i="5"/>
  <c r="C15" i="6"/>
  <c r="D15" i="6"/>
  <c r="E15" i="6"/>
  <c r="F15" i="6"/>
  <c r="G15" i="6"/>
  <c r="H15" i="6"/>
  <c r="I15" i="6"/>
  <c r="J15" i="6"/>
  <c r="K15" i="6"/>
  <c r="L15" i="6"/>
  <c r="AA15" i="6"/>
  <c r="AO15" i="6"/>
  <c r="C16" i="6"/>
  <c r="D16" i="6"/>
  <c r="E16" i="6"/>
  <c r="F16" i="6"/>
  <c r="G16" i="6"/>
  <c r="H16" i="6"/>
  <c r="I16" i="6"/>
  <c r="J16" i="6"/>
  <c r="K16" i="6"/>
  <c r="L16" i="6"/>
  <c r="AA16" i="6"/>
  <c r="AO16" i="6"/>
  <c r="C17" i="6"/>
  <c r="D17" i="6"/>
  <c r="E17" i="6"/>
  <c r="F17" i="6"/>
  <c r="G17" i="6"/>
  <c r="H17" i="6"/>
  <c r="I17" i="6"/>
  <c r="J17" i="6"/>
  <c r="K17" i="6"/>
  <c r="L17" i="6"/>
  <c r="AA17" i="6"/>
  <c r="AO17" i="6"/>
  <c r="C18" i="6"/>
  <c r="D18" i="6"/>
  <c r="E18" i="6"/>
  <c r="F18" i="6"/>
  <c r="G18" i="6"/>
  <c r="H18" i="6"/>
  <c r="I18" i="6"/>
  <c r="J18" i="6"/>
  <c r="K18" i="6"/>
  <c r="L18" i="6"/>
  <c r="AA18" i="6"/>
  <c r="AO18" i="6"/>
  <c r="C19" i="6"/>
  <c r="D19" i="6"/>
  <c r="E19" i="6"/>
  <c r="F19" i="6"/>
  <c r="G19" i="6"/>
  <c r="H19" i="6"/>
  <c r="I19" i="6"/>
  <c r="J19" i="6"/>
  <c r="K19" i="6"/>
  <c r="L19" i="6"/>
  <c r="AA19" i="6"/>
  <c r="AO19" i="6"/>
  <c r="C20" i="6"/>
  <c r="D20" i="6"/>
  <c r="E20" i="6"/>
  <c r="F20" i="6"/>
  <c r="G20" i="6"/>
  <c r="H20" i="6"/>
  <c r="I20" i="6"/>
  <c r="J20" i="6"/>
  <c r="K20" i="6"/>
  <c r="L20" i="6"/>
  <c r="AA20" i="6"/>
  <c r="AO20" i="6"/>
  <c r="C21" i="6"/>
  <c r="D21" i="6"/>
  <c r="E21" i="6"/>
  <c r="F21" i="6"/>
  <c r="G21" i="6"/>
  <c r="H21" i="6"/>
  <c r="I21" i="6"/>
  <c r="J21" i="6"/>
  <c r="K21" i="6"/>
  <c r="L21" i="6"/>
  <c r="AA21" i="6"/>
  <c r="AO21" i="6"/>
  <c r="C22" i="6"/>
  <c r="D22" i="6"/>
  <c r="E22" i="6"/>
  <c r="F22" i="6"/>
  <c r="G22" i="6"/>
  <c r="H22" i="6"/>
  <c r="I22" i="6"/>
  <c r="J22" i="6"/>
  <c r="K22" i="6"/>
  <c r="L22" i="6"/>
  <c r="AA22" i="6"/>
  <c r="AO22" i="6"/>
  <c r="C23" i="6"/>
  <c r="D23" i="6"/>
  <c r="E23" i="6"/>
  <c r="F23" i="6"/>
  <c r="G23" i="6"/>
  <c r="H23" i="6"/>
  <c r="I23" i="6"/>
  <c r="J23" i="6"/>
  <c r="K23" i="6"/>
  <c r="L23" i="6"/>
  <c r="AA23" i="6"/>
  <c r="AO23" i="6"/>
  <c r="C24" i="6"/>
  <c r="D24" i="6"/>
  <c r="E24" i="6"/>
  <c r="F24" i="6"/>
  <c r="G24" i="6"/>
  <c r="H24" i="6"/>
  <c r="I24" i="6"/>
  <c r="J24" i="6"/>
  <c r="K24" i="6"/>
  <c r="L24" i="6"/>
  <c r="AA24" i="6"/>
  <c r="AO24" i="6"/>
  <c r="C25" i="6"/>
  <c r="D25" i="6"/>
  <c r="E25" i="6"/>
  <c r="F25" i="6"/>
  <c r="G25" i="6"/>
  <c r="H25" i="6"/>
  <c r="I25" i="6"/>
  <c r="J25" i="6"/>
  <c r="K25" i="6"/>
  <c r="L25" i="6"/>
  <c r="AA25" i="6"/>
  <c r="AO25" i="6"/>
  <c r="C26" i="6"/>
  <c r="D26" i="6"/>
  <c r="E26" i="6"/>
  <c r="F26" i="6"/>
  <c r="G26" i="6"/>
  <c r="H26" i="6"/>
  <c r="I26" i="6"/>
  <c r="J26" i="6"/>
  <c r="K26" i="6"/>
  <c r="L26" i="6"/>
  <c r="AA26" i="6"/>
  <c r="AO26" i="6"/>
  <c r="AO32" i="6"/>
  <c r="AA32" i="6"/>
  <c r="L32" i="6"/>
  <c r="K32" i="6"/>
  <c r="J32" i="6"/>
  <c r="I32" i="6"/>
  <c r="H32" i="6"/>
  <c r="G32" i="6"/>
  <c r="F32" i="6"/>
  <c r="E32" i="6"/>
  <c r="D32" i="6"/>
  <c r="C32" i="6"/>
  <c r="AO68" i="2"/>
  <c r="AA68" i="2"/>
  <c r="L68" i="2"/>
  <c r="K68" i="2"/>
  <c r="J68" i="2"/>
  <c r="I68" i="2"/>
  <c r="H68" i="2"/>
  <c r="G68" i="2"/>
  <c r="F68" i="2"/>
  <c r="E68" i="2"/>
  <c r="D68" i="2"/>
  <c r="C68" i="2"/>
  <c r="M68" i="2" s="1"/>
  <c r="M20" i="6" l="1"/>
  <c r="M15" i="6"/>
  <c r="M37" i="5"/>
  <c r="M16" i="6"/>
  <c r="M25" i="6"/>
  <c r="M24" i="6"/>
  <c r="M22" i="6"/>
  <c r="M21" i="6"/>
  <c r="M23" i="6"/>
  <c r="M18" i="6"/>
  <c r="M17" i="6"/>
  <c r="M26" i="6"/>
  <c r="M19" i="6"/>
  <c r="M32" i="6"/>
  <c r="C67" i="2"/>
  <c r="AO30" i="6"/>
  <c r="AA36" i="5" l="1"/>
  <c r="AO36" i="5" l="1"/>
  <c r="M36" i="5" s="1"/>
  <c r="L36" i="5"/>
  <c r="K36" i="5"/>
  <c r="J36" i="5"/>
  <c r="I36" i="5"/>
  <c r="H36" i="5"/>
  <c r="G36" i="5"/>
  <c r="F36" i="5"/>
  <c r="E36" i="5"/>
  <c r="D36" i="5"/>
  <c r="C36" i="5"/>
  <c r="AO31" i="6"/>
  <c r="L31" i="6"/>
  <c r="K31" i="6"/>
  <c r="J31" i="6"/>
  <c r="I31" i="6"/>
  <c r="H31" i="6"/>
  <c r="G31" i="6"/>
  <c r="F31" i="6"/>
  <c r="E31" i="6"/>
  <c r="D31" i="6"/>
  <c r="C31" i="6"/>
  <c r="AO67" i="2"/>
  <c r="AA67" i="2"/>
  <c r="L67" i="2"/>
  <c r="K67" i="2"/>
  <c r="J67" i="2"/>
  <c r="I67" i="2"/>
  <c r="H67" i="2"/>
  <c r="G67" i="2"/>
  <c r="F67" i="2"/>
  <c r="E67" i="2"/>
  <c r="D67" i="2"/>
  <c r="M31" i="6" l="1"/>
  <c r="M67" i="2"/>
  <c r="AO66" i="2"/>
  <c r="AA66" i="2" l="1"/>
  <c r="AA30" i="6"/>
  <c r="AA35" i="5"/>
  <c r="AO35" i="5" l="1"/>
  <c r="C35" i="5" l="1"/>
  <c r="D35" i="5"/>
  <c r="E35" i="5"/>
  <c r="F35" i="5"/>
  <c r="G35" i="5"/>
  <c r="H35" i="5"/>
  <c r="I35" i="5"/>
  <c r="J35" i="5"/>
  <c r="K35" i="5"/>
  <c r="L35" i="5"/>
  <c r="M35" i="5"/>
  <c r="C30" i="6"/>
  <c r="D30" i="6"/>
  <c r="E30" i="6"/>
  <c r="F30" i="6"/>
  <c r="G30" i="6"/>
  <c r="H30" i="6"/>
  <c r="I30" i="6"/>
  <c r="J30" i="6"/>
  <c r="K30" i="6"/>
  <c r="L30" i="6"/>
  <c r="C66" i="2"/>
  <c r="D66" i="2"/>
  <c r="E66" i="2"/>
  <c r="F66" i="2"/>
  <c r="G66" i="2"/>
  <c r="H66" i="2"/>
  <c r="I66" i="2"/>
  <c r="J66" i="2"/>
  <c r="K66" i="2"/>
  <c r="L66" i="2"/>
  <c r="M30" i="6" l="1"/>
  <c r="M66" i="2"/>
  <c r="AO29" i="6"/>
  <c r="AO65" i="2" l="1"/>
  <c r="C65" i="2" l="1"/>
  <c r="D65" i="2"/>
  <c r="E65" i="2"/>
  <c r="F65" i="2"/>
  <c r="G65" i="2"/>
  <c r="H65" i="2"/>
  <c r="I65" i="2"/>
  <c r="J65" i="2"/>
  <c r="K65" i="2"/>
  <c r="L65" i="2"/>
  <c r="AA65" i="2"/>
  <c r="AA29" i="6"/>
  <c r="C29" i="6"/>
  <c r="D29" i="6"/>
  <c r="E29" i="6"/>
  <c r="F29" i="6"/>
  <c r="G29" i="6"/>
  <c r="H29" i="6"/>
  <c r="I29" i="6"/>
  <c r="J29" i="6"/>
  <c r="K29" i="6"/>
  <c r="L29" i="6"/>
  <c r="C34" i="5"/>
  <c r="D34" i="5"/>
  <c r="E34" i="5"/>
  <c r="F34" i="5"/>
  <c r="G34" i="5"/>
  <c r="H34" i="5"/>
  <c r="I34" i="5"/>
  <c r="J34" i="5"/>
  <c r="K34" i="5"/>
  <c r="L34" i="5"/>
  <c r="AA31" i="5"/>
  <c r="AA32" i="5"/>
  <c r="AA33" i="5"/>
  <c r="AA34" i="5"/>
  <c r="AO34" i="5"/>
  <c r="M34" i="5" l="1"/>
  <c r="M65" i="2"/>
  <c r="M29" i="6"/>
  <c r="C64" i="2"/>
  <c r="I33" i="5" l="1"/>
  <c r="AO33" i="5" l="1"/>
  <c r="C33" i="5"/>
  <c r="D33" i="5"/>
  <c r="E33" i="5"/>
  <c r="F33" i="5"/>
  <c r="G33" i="5"/>
  <c r="H33" i="5"/>
  <c r="J33" i="5"/>
  <c r="K33" i="5"/>
  <c r="L33" i="5"/>
  <c r="M33" i="5" l="1"/>
  <c r="AA64" i="2" l="1"/>
  <c r="C28" i="6" l="1"/>
  <c r="AO28" i="6"/>
  <c r="AA28" i="6"/>
  <c r="L28" i="6"/>
  <c r="K28" i="6"/>
  <c r="J28" i="6"/>
  <c r="I28" i="6"/>
  <c r="H28" i="6"/>
  <c r="G28" i="6"/>
  <c r="F28" i="6"/>
  <c r="E28" i="6"/>
  <c r="D28" i="6"/>
  <c r="AO64" i="2"/>
  <c r="D64" i="2"/>
  <c r="E64" i="2"/>
  <c r="F64" i="2"/>
  <c r="G64" i="2"/>
  <c r="H64" i="2"/>
  <c r="I64" i="2"/>
  <c r="J64" i="2"/>
  <c r="K64" i="2"/>
  <c r="L64" i="2"/>
  <c r="M28" i="6" l="1"/>
  <c r="M64" i="2"/>
  <c r="AO32" i="5"/>
  <c r="AO27" i="6" l="1"/>
  <c r="AO63" i="2" l="1"/>
  <c r="M32" i="5" l="1"/>
  <c r="C32" i="5"/>
  <c r="D32" i="5"/>
  <c r="E32" i="5"/>
  <c r="F32" i="5"/>
  <c r="G32" i="5"/>
  <c r="H32" i="5"/>
  <c r="I32" i="5"/>
  <c r="J32" i="5"/>
  <c r="K32" i="5"/>
  <c r="L32" i="5"/>
  <c r="AA27" i="6"/>
  <c r="C27" i="6"/>
  <c r="D27" i="6"/>
  <c r="E27" i="6"/>
  <c r="F27" i="6"/>
  <c r="G27" i="6"/>
  <c r="H27" i="6"/>
  <c r="I27" i="6"/>
  <c r="J27" i="6"/>
  <c r="K27" i="6"/>
  <c r="L27" i="6"/>
  <c r="C63" i="2"/>
  <c r="D63" i="2"/>
  <c r="E63" i="2"/>
  <c r="F63" i="2"/>
  <c r="G63" i="2"/>
  <c r="H63" i="2"/>
  <c r="I63" i="2"/>
  <c r="J63" i="2"/>
  <c r="K63" i="2"/>
  <c r="L63" i="2"/>
  <c r="AA63" i="2"/>
  <c r="M27" i="6" l="1"/>
  <c r="M63" i="2"/>
  <c r="AO62" i="2" l="1"/>
  <c r="AA21" i="5" l="1"/>
  <c r="AA22" i="5"/>
  <c r="AA23" i="5"/>
  <c r="AA24" i="5"/>
  <c r="AA25" i="5"/>
  <c r="AA26" i="5"/>
  <c r="AA27" i="5"/>
  <c r="AA28" i="5"/>
  <c r="AA29" i="5"/>
  <c r="AA30" i="5"/>
  <c r="D31" i="5"/>
  <c r="E31" i="5"/>
  <c r="F31" i="5"/>
  <c r="G31" i="5"/>
  <c r="H31" i="5"/>
  <c r="I31" i="5"/>
  <c r="J31" i="5"/>
  <c r="K31" i="5"/>
  <c r="L31" i="5"/>
  <c r="C31" i="5"/>
  <c r="AA62" i="2"/>
  <c r="AO31" i="5" l="1"/>
  <c r="M31" i="5" s="1"/>
  <c r="C62" i="2" l="1"/>
  <c r="D62" i="2"/>
  <c r="E62" i="2"/>
  <c r="F62" i="2"/>
  <c r="G62" i="2"/>
  <c r="H62" i="2"/>
  <c r="I62" i="2"/>
  <c r="J62" i="2"/>
  <c r="K62" i="2"/>
  <c r="L62" i="2"/>
  <c r="M62" i="2" l="1"/>
  <c r="C30" i="5" l="1"/>
  <c r="D30" i="5"/>
  <c r="E30" i="5"/>
  <c r="F30" i="5"/>
  <c r="G30" i="5"/>
  <c r="H30" i="5"/>
  <c r="I30" i="5"/>
  <c r="J30" i="5"/>
  <c r="K30" i="5"/>
  <c r="L30" i="5"/>
  <c r="AO30" i="5"/>
  <c r="M30" i="5" s="1"/>
  <c r="C61" i="2" l="1"/>
  <c r="D61" i="2"/>
  <c r="E61" i="2"/>
  <c r="F61" i="2"/>
  <c r="G61" i="2"/>
  <c r="H61" i="2"/>
  <c r="I61" i="2"/>
  <c r="J61" i="2"/>
  <c r="K61" i="2"/>
  <c r="L61" i="2"/>
  <c r="AO61" i="2"/>
  <c r="AA61" i="2"/>
  <c r="M61" i="2" l="1"/>
  <c r="C60" i="2"/>
  <c r="D60" i="2"/>
  <c r="E60" i="2"/>
  <c r="F60" i="2"/>
  <c r="G60" i="2"/>
  <c r="H60" i="2"/>
  <c r="I60" i="2"/>
  <c r="J60" i="2"/>
  <c r="K60" i="2"/>
  <c r="L60" i="2"/>
  <c r="AO60" i="2"/>
  <c r="M60" i="2" l="1"/>
  <c r="AA60" i="2"/>
  <c r="D29" i="5" l="1"/>
  <c r="E29" i="5"/>
  <c r="F29" i="5"/>
  <c r="G29" i="5"/>
  <c r="H29" i="5"/>
  <c r="I29" i="5"/>
  <c r="J29" i="5"/>
  <c r="K29" i="5"/>
  <c r="L29" i="5"/>
  <c r="C29" i="5"/>
  <c r="AO29" i="5" l="1"/>
  <c r="M29" i="5" s="1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3" i="5"/>
  <c r="C4" i="5"/>
  <c r="C5" i="5"/>
  <c r="C6" i="5"/>
  <c r="C7" i="5"/>
  <c r="E12" i="6"/>
  <c r="AO59" i="2" l="1"/>
  <c r="C59" i="2" l="1"/>
  <c r="D59" i="2"/>
  <c r="E59" i="2"/>
  <c r="F59" i="2"/>
  <c r="G59" i="2"/>
  <c r="H59" i="2"/>
  <c r="I59" i="2"/>
  <c r="J59" i="2"/>
  <c r="K59" i="2"/>
  <c r="L59" i="2"/>
  <c r="AA59" i="2"/>
  <c r="M59" i="2" l="1"/>
  <c r="D28" i="5"/>
  <c r="E28" i="5"/>
  <c r="F28" i="5"/>
  <c r="G28" i="5"/>
  <c r="H28" i="5"/>
  <c r="I28" i="5"/>
  <c r="J28" i="5"/>
  <c r="K28" i="5"/>
  <c r="L28" i="5"/>
  <c r="AO28" i="5"/>
  <c r="M28" i="5" s="1"/>
  <c r="G27" i="5" l="1"/>
  <c r="C58" i="2" l="1"/>
  <c r="D58" i="2"/>
  <c r="E58" i="2"/>
  <c r="F58" i="2"/>
  <c r="G58" i="2"/>
  <c r="H58" i="2"/>
  <c r="I58" i="2"/>
  <c r="J58" i="2"/>
  <c r="K58" i="2"/>
  <c r="L58" i="2"/>
  <c r="M58" i="2" l="1"/>
  <c r="AO58" i="2" l="1"/>
  <c r="AO27" i="5" l="1"/>
  <c r="D27" i="5"/>
  <c r="E27" i="5"/>
  <c r="F27" i="5"/>
  <c r="H27" i="5"/>
  <c r="I27" i="5"/>
  <c r="J27" i="5"/>
  <c r="K27" i="5"/>
  <c r="L27" i="5"/>
  <c r="AA58" i="2"/>
  <c r="M27" i="5" l="1"/>
  <c r="J33" i="10" l="1"/>
  <c r="B33" i="10"/>
  <c r="M3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2" i="10"/>
  <c r="AO26" i="5" l="1"/>
  <c r="M26" i="5" l="1"/>
  <c r="D26" i="5"/>
  <c r="E26" i="5"/>
  <c r="F26" i="5"/>
  <c r="G26" i="5"/>
  <c r="H26" i="5"/>
  <c r="I26" i="5"/>
  <c r="J26" i="5"/>
  <c r="K26" i="5"/>
  <c r="L26" i="5"/>
  <c r="L57" i="2"/>
  <c r="K57" i="2"/>
  <c r="J57" i="2"/>
  <c r="I57" i="2"/>
  <c r="H57" i="2"/>
  <c r="G57" i="2"/>
  <c r="F57" i="2"/>
  <c r="E57" i="2"/>
  <c r="D57" i="2"/>
  <c r="C57" i="2"/>
  <c r="AO57" i="2"/>
  <c r="M57" i="2" l="1"/>
  <c r="AA57" i="2"/>
  <c r="D56" i="2" l="1"/>
  <c r="E56" i="2"/>
  <c r="F56" i="2"/>
  <c r="G56" i="2"/>
  <c r="H56" i="2"/>
  <c r="I56" i="2"/>
  <c r="J56" i="2"/>
  <c r="K56" i="2"/>
  <c r="L56" i="2"/>
  <c r="C56" i="2"/>
  <c r="AO56" i="2"/>
  <c r="M56" i="2" l="1"/>
  <c r="AO25" i="5"/>
  <c r="AA56" i="2"/>
  <c r="D25" i="5" l="1"/>
  <c r="E25" i="5"/>
  <c r="F25" i="5"/>
  <c r="G25" i="5"/>
  <c r="H25" i="5"/>
  <c r="I25" i="5"/>
  <c r="J25" i="5"/>
  <c r="K25" i="5"/>
  <c r="L25" i="5"/>
  <c r="M25" i="5"/>
  <c r="C33" i="10" l="1"/>
  <c r="D33" i="10"/>
  <c r="E33" i="10"/>
  <c r="F33" i="10"/>
  <c r="G33" i="10"/>
  <c r="H33" i="10"/>
  <c r="I33" i="10"/>
  <c r="K33" i="10"/>
  <c r="L33" i="10"/>
  <c r="M33" i="10" l="1"/>
  <c r="AA55" i="2" l="1"/>
  <c r="C55" i="2" l="1"/>
  <c r="D55" i="2"/>
  <c r="E55" i="2"/>
  <c r="F55" i="2"/>
  <c r="G55" i="2"/>
  <c r="H55" i="2"/>
  <c r="I55" i="2"/>
  <c r="J55" i="2"/>
  <c r="K55" i="2"/>
  <c r="L55" i="2"/>
  <c r="AO55" i="2"/>
  <c r="M55" i="2" l="1"/>
  <c r="AO24" i="5"/>
  <c r="M24" i="5" s="1"/>
  <c r="L24" i="5"/>
  <c r="K24" i="5"/>
  <c r="J24" i="5"/>
  <c r="I24" i="5"/>
  <c r="H24" i="5"/>
  <c r="G24" i="5"/>
  <c r="F24" i="5"/>
  <c r="E24" i="5"/>
  <c r="D24" i="5"/>
  <c r="C54" i="2" l="1"/>
  <c r="L72" i="8" l="1"/>
  <c r="K78" i="8"/>
  <c r="K81" i="8"/>
  <c r="K85" i="8"/>
  <c r="D90" i="8"/>
  <c r="D91" i="8"/>
  <c r="D92" i="8"/>
  <c r="D93" i="8"/>
  <c r="D94" i="8"/>
  <c r="D95" i="8"/>
  <c r="D96" i="8"/>
  <c r="D97" i="8"/>
  <c r="D98" i="8"/>
  <c r="D99" i="8"/>
  <c r="E99" i="8" s="1"/>
  <c r="D100" i="8"/>
  <c r="D101" i="8"/>
  <c r="D102" i="8"/>
  <c r="E102" i="8" s="1"/>
  <c r="D103" i="8"/>
  <c r="D104" i="8"/>
  <c r="E96" i="8" l="1"/>
  <c r="E103" i="8"/>
  <c r="E104" i="8"/>
  <c r="E98" i="8"/>
  <c r="D10" i="8"/>
  <c r="D40" i="8" l="1"/>
  <c r="H33" i="8" s="1"/>
  <c r="J33" i="8" s="1"/>
  <c r="D44" i="8"/>
  <c r="H39" i="8" s="1"/>
  <c r="J39" i="8" s="1"/>
  <c r="H42" i="8"/>
  <c r="J42" i="8" s="1"/>
  <c r="H41" i="8"/>
  <c r="J41" i="8" s="1"/>
  <c r="H40" i="8"/>
  <c r="J40" i="8" s="1"/>
  <c r="H37" i="8"/>
  <c r="J37" i="8" s="1"/>
  <c r="H36" i="8"/>
  <c r="J36" i="8" s="1"/>
  <c r="H35" i="8"/>
  <c r="J35" i="8" s="1"/>
  <c r="H34" i="8"/>
  <c r="J34" i="8" s="1"/>
  <c r="D66" i="8"/>
  <c r="D65" i="8"/>
  <c r="D61" i="8"/>
  <c r="AO23" i="5" l="1"/>
  <c r="D23" i="5" l="1"/>
  <c r="E23" i="5"/>
  <c r="F23" i="5"/>
  <c r="G23" i="5"/>
  <c r="H23" i="5"/>
  <c r="I23" i="5"/>
  <c r="J23" i="5"/>
  <c r="K23" i="5"/>
  <c r="L23" i="5"/>
  <c r="M23" i="5"/>
  <c r="D54" i="2" l="1"/>
  <c r="E54" i="2"/>
  <c r="F54" i="2"/>
  <c r="G54" i="2"/>
  <c r="H54" i="2"/>
  <c r="I54" i="2"/>
  <c r="J54" i="2"/>
  <c r="K54" i="2"/>
  <c r="L54" i="2"/>
  <c r="AO54" i="2"/>
  <c r="M54" i="2" l="1"/>
  <c r="AA54" i="2"/>
  <c r="C53" i="2"/>
  <c r="D22" i="5" l="1"/>
  <c r="E22" i="5"/>
  <c r="F22" i="5"/>
  <c r="G22" i="5"/>
  <c r="H22" i="5"/>
  <c r="I22" i="5"/>
  <c r="J22" i="5"/>
  <c r="K22" i="5"/>
  <c r="L22" i="5"/>
  <c r="AO22" i="5" l="1"/>
  <c r="I53" i="2"/>
  <c r="D53" i="2"/>
  <c r="E53" i="2"/>
  <c r="F53" i="2"/>
  <c r="G53" i="2"/>
  <c r="H53" i="2"/>
  <c r="J53" i="2"/>
  <c r="K53" i="2"/>
  <c r="L53" i="2"/>
  <c r="AO53" i="2"/>
  <c r="M22" i="5" l="1"/>
  <c r="M53" i="2"/>
  <c r="AA53" i="2"/>
  <c r="I4" i="8" l="1"/>
  <c r="E9" i="8"/>
  <c r="D3" i="8"/>
  <c r="D2" i="8"/>
  <c r="H9" i="8" l="1"/>
  <c r="C52" i="2" l="1"/>
  <c r="D52" i="2"/>
  <c r="E52" i="2"/>
  <c r="F52" i="2"/>
  <c r="G52" i="2"/>
  <c r="H52" i="2"/>
  <c r="I52" i="2"/>
  <c r="J52" i="2"/>
  <c r="K52" i="2"/>
  <c r="L52" i="2"/>
  <c r="M52" i="2" l="1"/>
  <c r="AO21" i="5"/>
  <c r="M21" i="5" s="1"/>
  <c r="D21" i="5"/>
  <c r="E21" i="5"/>
  <c r="F21" i="5"/>
  <c r="G21" i="5"/>
  <c r="H21" i="5"/>
  <c r="I21" i="5"/>
  <c r="J21" i="5"/>
  <c r="K21" i="5"/>
  <c r="L21" i="5"/>
  <c r="AO52" i="2"/>
  <c r="AA52" i="2"/>
  <c r="C48" i="8" l="1"/>
  <c r="B48" i="8"/>
  <c r="C51" i="2" l="1"/>
  <c r="D51" i="2"/>
  <c r="E51" i="2"/>
  <c r="F51" i="2"/>
  <c r="G51" i="2"/>
  <c r="H51" i="2"/>
  <c r="I51" i="2"/>
  <c r="J51" i="2"/>
  <c r="K51" i="2"/>
  <c r="L51" i="2"/>
  <c r="M51" i="2" l="1"/>
  <c r="AB194" i="2" s="1"/>
  <c r="AO51" i="2"/>
  <c r="D45" i="8" l="1"/>
  <c r="H38" i="8" s="1"/>
  <c r="J38" i="8" s="1"/>
  <c r="AA51" i="2"/>
  <c r="I6" i="8"/>
  <c r="F16" i="8"/>
  <c r="I5" i="8" s="1"/>
  <c r="F15" i="8"/>
  <c r="I7" i="8" s="1"/>
  <c r="F14" i="8"/>
  <c r="I8" i="8" s="1"/>
  <c r="F11" i="8"/>
  <c r="I2" i="8" s="1"/>
  <c r="F10" i="8"/>
  <c r="I3" i="8" s="1"/>
  <c r="F9" i="8"/>
  <c r="I9" i="8" s="1"/>
  <c r="E15" i="8"/>
  <c r="H7" i="8" s="1"/>
  <c r="E14" i="8"/>
  <c r="H8" i="8" s="1"/>
  <c r="E11" i="8"/>
  <c r="H2" i="8" s="1"/>
  <c r="E10" i="8"/>
  <c r="H3" i="8" s="1"/>
  <c r="E16" i="8"/>
  <c r="H5" i="8" s="1"/>
  <c r="C17" i="8"/>
  <c r="E19" i="8" l="1"/>
  <c r="I11" i="8" s="1"/>
  <c r="D18" i="8"/>
  <c r="H10" i="8" s="1"/>
  <c r="D19" i="8"/>
  <c r="H11" i="8" s="1"/>
  <c r="E18" i="8"/>
  <c r="I10" i="8" s="1"/>
  <c r="D4" i="8"/>
  <c r="D5" i="8"/>
  <c r="D6" i="8"/>
  <c r="D7" i="8"/>
  <c r="D8" i="8"/>
  <c r="D9" i="8"/>
  <c r="D11" i="8"/>
  <c r="D12" i="8"/>
  <c r="D13" i="8"/>
  <c r="H6" i="8" s="1"/>
  <c r="D14" i="8"/>
  <c r="D15" i="8"/>
  <c r="D16" i="8"/>
  <c r="H4" i="8"/>
  <c r="AO20" i="5"/>
  <c r="H12" i="8" l="1"/>
  <c r="I12" i="8"/>
  <c r="D20" i="5"/>
  <c r="E20" i="5"/>
  <c r="F20" i="5"/>
  <c r="G20" i="5"/>
  <c r="H20" i="5"/>
  <c r="I20" i="5"/>
  <c r="J20" i="5"/>
  <c r="K20" i="5"/>
  <c r="L20" i="5"/>
  <c r="AA20" i="5"/>
  <c r="M20" i="5" s="1"/>
  <c r="AA10" i="6"/>
  <c r="AA11" i="6"/>
  <c r="AA12" i="6"/>
  <c r="AA13" i="6"/>
  <c r="AA14" i="6"/>
  <c r="C14" i="6" l="1"/>
  <c r="D14" i="6"/>
  <c r="E14" i="6"/>
  <c r="F14" i="6"/>
  <c r="G14" i="6"/>
  <c r="H14" i="6"/>
  <c r="I14" i="6"/>
  <c r="J14" i="6"/>
  <c r="K14" i="6"/>
  <c r="L14" i="6"/>
  <c r="AO14" i="6"/>
  <c r="L50" i="2"/>
  <c r="M14" i="6" l="1"/>
  <c r="AO49" i="2"/>
  <c r="AO50" i="2"/>
  <c r="C50" i="2"/>
  <c r="D50" i="2"/>
  <c r="E50" i="2"/>
  <c r="F50" i="2"/>
  <c r="G50" i="2"/>
  <c r="H50" i="2"/>
  <c r="I50" i="2"/>
  <c r="J50" i="2"/>
  <c r="K50" i="2"/>
  <c r="AO19" i="5"/>
  <c r="M50" i="2" l="1"/>
  <c r="D19" i="5" l="1"/>
  <c r="E19" i="5"/>
  <c r="F19" i="5"/>
  <c r="G19" i="5"/>
  <c r="H19" i="5"/>
  <c r="I19" i="5"/>
  <c r="J19" i="5"/>
  <c r="K19" i="5"/>
  <c r="L19" i="5"/>
  <c r="AA19" i="5"/>
  <c r="M19" i="5" s="1"/>
  <c r="AA50" i="2"/>
  <c r="C13" i="6" l="1"/>
  <c r="D13" i="6" l="1"/>
  <c r="AO13" i="6"/>
  <c r="E13" i="6"/>
  <c r="F13" i="6"/>
  <c r="G13" i="6"/>
  <c r="H13" i="6"/>
  <c r="I13" i="6"/>
  <c r="J13" i="6"/>
  <c r="K13" i="6"/>
  <c r="L13" i="6"/>
  <c r="AO18" i="5"/>
  <c r="AA18" i="5"/>
  <c r="L18" i="5"/>
  <c r="K18" i="5"/>
  <c r="J18" i="5"/>
  <c r="I18" i="5"/>
  <c r="H18" i="5"/>
  <c r="G18" i="5"/>
  <c r="F18" i="5"/>
  <c r="E18" i="5"/>
  <c r="D18" i="5"/>
  <c r="C49" i="2"/>
  <c r="D49" i="2"/>
  <c r="E49" i="2"/>
  <c r="F49" i="2"/>
  <c r="G49" i="2"/>
  <c r="H49" i="2"/>
  <c r="I49" i="2"/>
  <c r="J49" i="2"/>
  <c r="K49" i="2"/>
  <c r="L49" i="2"/>
  <c r="M49" i="2" l="1"/>
  <c r="M13" i="6"/>
  <c r="M18" i="5"/>
  <c r="AA49" i="2" l="1"/>
  <c r="C39" i="2" l="1"/>
  <c r="AO12" i="6" l="1"/>
  <c r="C12" i="6" l="1"/>
  <c r="D12" i="6"/>
  <c r="F12" i="6"/>
  <c r="G12" i="6"/>
  <c r="H12" i="6"/>
  <c r="I12" i="6"/>
  <c r="J12" i="6"/>
  <c r="K12" i="6"/>
  <c r="L12" i="6"/>
  <c r="M12" i="6" l="1"/>
  <c r="AA17" i="5" l="1"/>
  <c r="AO17" i="5"/>
  <c r="L17" i="5"/>
  <c r="K17" i="5"/>
  <c r="J17" i="5"/>
  <c r="I17" i="5"/>
  <c r="H17" i="5"/>
  <c r="G17" i="5"/>
  <c r="F17" i="5"/>
  <c r="E17" i="5"/>
  <c r="D17" i="5"/>
  <c r="C48" i="2"/>
  <c r="D48" i="2"/>
  <c r="E48" i="2"/>
  <c r="F48" i="2"/>
  <c r="G48" i="2"/>
  <c r="H48" i="2"/>
  <c r="I48" i="2"/>
  <c r="J48" i="2"/>
  <c r="K48" i="2"/>
  <c r="L48" i="2"/>
  <c r="AO48" i="2"/>
  <c r="AA48" i="2"/>
  <c r="M48" i="2" l="1"/>
  <c r="M17" i="5"/>
  <c r="C11" i="6" l="1"/>
  <c r="AO11" i="6"/>
  <c r="D11" i="6"/>
  <c r="E11" i="6"/>
  <c r="F11" i="6"/>
  <c r="G11" i="6"/>
  <c r="H11" i="6"/>
  <c r="I11" i="6"/>
  <c r="J11" i="6"/>
  <c r="K11" i="6"/>
  <c r="L11" i="6"/>
  <c r="M11" i="6" l="1"/>
  <c r="AA16" i="5" l="1"/>
  <c r="D47" i="2" l="1"/>
  <c r="E47" i="2"/>
  <c r="F47" i="2"/>
  <c r="G47" i="2"/>
  <c r="H47" i="2"/>
  <c r="I47" i="2"/>
  <c r="J47" i="2"/>
  <c r="K47" i="2"/>
  <c r="L47" i="2"/>
  <c r="C47" i="2"/>
  <c r="AA47" i="2" l="1"/>
  <c r="AO16" i="5"/>
  <c r="M16" i="5" s="1"/>
  <c r="D16" i="5"/>
  <c r="E16" i="5"/>
  <c r="F16" i="5"/>
  <c r="G16" i="5"/>
  <c r="H16" i="5"/>
  <c r="I16" i="5"/>
  <c r="J16" i="5"/>
  <c r="K16" i="5"/>
  <c r="L16" i="5"/>
  <c r="M47" i="2"/>
  <c r="AO47" i="2" l="1"/>
  <c r="D15" i="5" l="1"/>
  <c r="E15" i="5"/>
  <c r="F15" i="5"/>
  <c r="G15" i="5"/>
  <c r="H15" i="5"/>
  <c r="I15" i="5"/>
  <c r="J15" i="5"/>
  <c r="K15" i="5"/>
  <c r="L15" i="5"/>
  <c r="AO15" i="5"/>
  <c r="AA15" i="5" l="1"/>
  <c r="M15" i="5" s="1"/>
  <c r="D10" i="6"/>
  <c r="E10" i="6"/>
  <c r="F10" i="6"/>
  <c r="G10" i="6"/>
  <c r="H10" i="6"/>
  <c r="I10" i="6"/>
  <c r="J10" i="6"/>
  <c r="K10" i="6"/>
  <c r="L10" i="6"/>
  <c r="C10" i="6"/>
  <c r="AO10" i="6"/>
  <c r="D46" i="2"/>
  <c r="E46" i="2"/>
  <c r="F46" i="2"/>
  <c r="G46" i="2"/>
  <c r="H46" i="2"/>
  <c r="I46" i="2"/>
  <c r="J46" i="2"/>
  <c r="K46" i="2"/>
  <c r="L46" i="2"/>
  <c r="C46" i="2"/>
  <c r="M10" i="6" l="1"/>
  <c r="M46" i="2"/>
  <c r="AO46" i="2"/>
  <c r="AA46" i="2" l="1"/>
  <c r="D9" i="6" l="1"/>
  <c r="E9" i="6"/>
  <c r="F9" i="6"/>
  <c r="G9" i="6"/>
  <c r="I9" i="6"/>
  <c r="J9" i="6"/>
  <c r="K9" i="6"/>
  <c r="L9" i="6"/>
  <c r="H9" i="6"/>
  <c r="C9" i="6"/>
  <c r="AA9" i="6"/>
  <c r="D14" i="5"/>
  <c r="E14" i="5"/>
  <c r="F14" i="5"/>
  <c r="G14" i="5"/>
  <c r="H14" i="5"/>
  <c r="I14" i="5"/>
  <c r="J14" i="5"/>
  <c r="K14" i="5"/>
  <c r="L14" i="5"/>
  <c r="AO14" i="5"/>
  <c r="M9" i="6" l="1"/>
  <c r="AO9" i="6"/>
  <c r="AA14" i="5"/>
  <c r="M14" i="5" s="1"/>
  <c r="C45" i="2"/>
  <c r="D45" i="2"/>
  <c r="E45" i="2"/>
  <c r="F45" i="2"/>
  <c r="G45" i="2"/>
  <c r="H45" i="2"/>
  <c r="I45" i="2"/>
  <c r="J45" i="2"/>
  <c r="K45" i="2"/>
  <c r="L45" i="2"/>
  <c r="AO45" i="2"/>
  <c r="AA45" i="2"/>
  <c r="M45" i="2" l="1"/>
  <c r="L8" i="6"/>
  <c r="K8" i="6"/>
  <c r="J8" i="6"/>
  <c r="I8" i="6"/>
  <c r="H8" i="6"/>
  <c r="G8" i="6"/>
  <c r="F8" i="6"/>
  <c r="E8" i="6"/>
  <c r="D8" i="6"/>
  <c r="AA8" i="6"/>
  <c r="D13" i="5"/>
  <c r="AO13" i="5"/>
  <c r="L13" i="5"/>
  <c r="K13" i="5"/>
  <c r="J13" i="5"/>
  <c r="I13" i="5"/>
  <c r="H13" i="5"/>
  <c r="G13" i="5"/>
  <c r="F13" i="5"/>
  <c r="E13" i="5"/>
  <c r="C8" i="6" l="1"/>
  <c r="M8" i="6" s="1"/>
  <c r="AA13" i="5" l="1"/>
  <c r="M13" i="5" s="1"/>
  <c r="C44" i="2"/>
  <c r="D44" i="2"/>
  <c r="E44" i="2"/>
  <c r="F44" i="2"/>
  <c r="G44" i="2"/>
  <c r="H44" i="2"/>
  <c r="I44" i="2"/>
  <c r="J44" i="2"/>
  <c r="K44" i="2"/>
  <c r="L44" i="2"/>
  <c r="AO44" i="2"/>
  <c r="AA44" i="2"/>
  <c r="M44" i="2" l="1"/>
  <c r="C7" i="6"/>
  <c r="D7" i="6"/>
  <c r="E7" i="6"/>
  <c r="F7" i="6"/>
  <c r="G7" i="6"/>
  <c r="H7" i="6"/>
  <c r="I7" i="6"/>
  <c r="J7" i="6"/>
  <c r="K7" i="6"/>
  <c r="L7" i="6"/>
  <c r="AA7" i="6"/>
  <c r="D12" i="5"/>
  <c r="E12" i="5"/>
  <c r="F12" i="5"/>
  <c r="G12" i="5"/>
  <c r="H12" i="5"/>
  <c r="I12" i="5"/>
  <c r="J12" i="5"/>
  <c r="K12" i="5"/>
  <c r="L12" i="5"/>
  <c r="AO12" i="5"/>
  <c r="AA12" i="5"/>
  <c r="M12" i="5" l="1"/>
  <c r="M7" i="6"/>
  <c r="C43" i="2"/>
  <c r="D43" i="2"/>
  <c r="E43" i="2"/>
  <c r="F43" i="2"/>
  <c r="G43" i="2"/>
  <c r="H43" i="2"/>
  <c r="I43" i="2"/>
  <c r="J43" i="2"/>
  <c r="K43" i="2"/>
  <c r="L43" i="2"/>
  <c r="AO43" i="2"/>
  <c r="AA43" i="2"/>
  <c r="M43" i="2" l="1"/>
  <c r="C6" i="6"/>
  <c r="D6" i="6"/>
  <c r="E6" i="6"/>
  <c r="F6" i="6"/>
  <c r="G6" i="6"/>
  <c r="H6" i="6"/>
  <c r="I6" i="6"/>
  <c r="J6" i="6"/>
  <c r="K6" i="6"/>
  <c r="L6" i="6"/>
  <c r="AA6" i="6"/>
  <c r="D42" i="2"/>
  <c r="E42" i="2"/>
  <c r="F42" i="2"/>
  <c r="G42" i="2"/>
  <c r="H42" i="2"/>
  <c r="I42" i="2"/>
  <c r="J42" i="2"/>
  <c r="K42" i="2"/>
  <c r="L42" i="2"/>
  <c r="C42" i="2"/>
  <c r="AO42" i="2"/>
  <c r="AA42" i="2"/>
  <c r="M42" i="2" l="1"/>
  <c r="M6" i="6"/>
  <c r="AO11" i="5"/>
  <c r="AA11" i="5"/>
  <c r="L11" i="5"/>
  <c r="K11" i="5"/>
  <c r="J11" i="5"/>
  <c r="I11" i="5"/>
  <c r="H11" i="5"/>
  <c r="G11" i="5"/>
  <c r="F11" i="5"/>
  <c r="E11" i="5"/>
  <c r="D11" i="5"/>
  <c r="M11" i="5" l="1"/>
  <c r="K10" i="5"/>
  <c r="H10" i="5"/>
  <c r="E10" i="5"/>
  <c r="F10" i="5"/>
  <c r="G10" i="5"/>
  <c r="I10" i="5"/>
  <c r="J10" i="5"/>
  <c r="AA10" i="5"/>
  <c r="L10" i="5" l="1"/>
  <c r="D10" i="5"/>
  <c r="AO10" i="5" l="1"/>
  <c r="M10" i="5" s="1"/>
  <c r="E41" i="2" l="1"/>
  <c r="C5" i="6" l="1"/>
  <c r="D5" i="6"/>
  <c r="E5" i="6"/>
  <c r="F5" i="6"/>
  <c r="G5" i="6"/>
  <c r="H5" i="6"/>
  <c r="I5" i="6"/>
  <c r="J5" i="6"/>
  <c r="K5" i="6"/>
  <c r="L5" i="6"/>
  <c r="AO5" i="6"/>
  <c r="AA5" i="6"/>
  <c r="C41" i="2"/>
  <c r="D41" i="2"/>
  <c r="F41" i="2"/>
  <c r="G41" i="2"/>
  <c r="H41" i="2"/>
  <c r="I41" i="2"/>
  <c r="J41" i="2"/>
  <c r="K41" i="2"/>
  <c r="L41" i="2"/>
  <c r="AO41" i="2"/>
  <c r="AA41" i="2"/>
  <c r="M41" i="2" l="1"/>
  <c r="M5" i="6"/>
  <c r="L9" i="5"/>
  <c r="K9" i="5"/>
  <c r="AA40" i="2"/>
  <c r="D4" i="6" l="1"/>
  <c r="E4" i="6"/>
  <c r="F4" i="6"/>
  <c r="G4" i="6"/>
  <c r="H4" i="6"/>
  <c r="I4" i="6"/>
  <c r="J4" i="6"/>
  <c r="K4" i="6"/>
  <c r="L4" i="6"/>
  <c r="C4" i="6"/>
  <c r="AO4" i="6"/>
  <c r="AA4" i="6"/>
  <c r="M4" i="6" l="1"/>
  <c r="D9" i="5"/>
  <c r="E9" i="5"/>
  <c r="F9" i="5"/>
  <c r="G9" i="5"/>
  <c r="I9" i="5"/>
  <c r="J9" i="5"/>
  <c r="AJ9" i="5"/>
  <c r="H9" i="5" s="1"/>
  <c r="AA9" i="5"/>
  <c r="AO9" i="5" l="1"/>
  <c r="M9" i="5" s="1"/>
  <c r="C40" i="2"/>
  <c r="D40" i="2"/>
  <c r="E40" i="2"/>
  <c r="F40" i="2"/>
  <c r="G40" i="2"/>
  <c r="H40" i="2"/>
  <c r="I40" i="2"/>
  <c r="J40" i="2"/>
  <c r="K40" i="2"/>
  <c r="L40" i="2"/>
  <c r="K39" i="2"/>
  <c r="L39" i="2"/>
  <c r="D39" i="2"/>
  <c r="E39" i="2"/>
  <c r="F39" i="2"/>
  <c r="G39" i="2"/>
  <c r="H39" i="2"/>
  <c r="I39" i="2"/>
  <c r="J39" i="2"/>
  <c r="AO40" i="2"/>
  <c r="AO39" i="2"/>
  <c r="AA39" i="2"/>
  <c r="M40" i="2" l="1"/>
  <c r="D3" i="6"/>
  <c r="E3" i="6"/>
  <c r="F3" i="6"/>
  <c r="G3" i="6"/>
  <c r="H3" i="6"/>
  <c r="I3" i="6"/>
  <c r="J3" i="6"/>
  <c r="K3" i="6"/>
  <c r="L3" i="6"/>
  <c r="C3" i="6"/>
  <c r="AO3" i="6"/>
  <c r="AA3" i="6"/>
  <c r="C3" i="2"/>
  <c r="C4" i="2"/>
  <c r="C5" i="2"/>
  <c r="C6" i="2"/>
  <c r="C7" i="2"/>
  <c r="M3" i="6" l="1"/>
  <c r="AJ8" i="5"/>
  <c r="H8" i="5" s="1"/>
  <c r="D8" i="5"/>
  <c r="E8" i="5"/>
  <c r="F8" i="5"/>
  <c r="G8" i="5"/>
  <c r="I8" i="5"/>
  <c r="J8" i="5"/>
  <c r="K8" i="5"/>
  <c r="L8" i="5"/>
  <c r="AA8" i="5"/>
  <c r="AO8" i="5" l="1"/>
  <c r="M8" i="5" s="1"/>
  <c r="M39" i="2"/>
  <c r="C38" i="2"/>
  <c r="D38" i="2"/>
  <c r="E38" i="2"/>
  <c r="F38" i="2"/>
  <c r="G38" i="2"/>
  <c r="H38" i="2"/>
  <c r="I38" i="2"/>
  <c r="J38" i="2"/>
  <c r="K38" i="2"/>
  <c r="L38" i="2"/>
  <c r="AA38" i="2"/>
  <c r="AJ7" i="5"/>
  <c r="M38" i="2" l="1"/>
  <c r="E7" i="5"/>
  <c r="AO7" i="5"/>
  <c r="AA7" i="5"/>
  <c r="L7" i="5"/>
  <c r="K7" i="5"/>
  <c r="J7" i="5"/>
  <c r="I7" i="5"/>
  <c r="G7" i="5"/>
  <c r="F7" i="5"/>
  <c r="D7" i="5"/>
  <c r="M7" i="5" l="1"/>
  <c r="H7" i="5"/>
  <c r="AJ6" i="5"/>
  <c r="AO6" i="5" l="1"/>
  <c r="AA6" i="5"/>
  <c r="L6" i="5"/>
  <c r="K6" i="5"/>
  <c r="J6" i="5"/>
  <c r="I6" i="5"/>
  <c r="H6" i="5"/>
  <c r="G6" i="5"/>
  <c r="F6" i="5"/>
  <c r="E6" i="5"/>
  <c r="D6" i="5"/>
  <c r="L37" i="2"/>
  <c r="K37" i="2"/>
  <c r="J37" i="2"/>
  <c r="I37" i="2"/>
  <c r="H37" i="2"/>
  <c r="G37" i="2"/>
  <c r="F37" i="2"/>
  <c r="E37" i="2"/>
  <c r="D37" i="2"/>
  <c r="C37" i="2"/>
  <c r="AA37" i="2"/>
  <c r="M37" i="2" l="1"/>
  <c r="M6" i="5"/>
  <c r="C36" i="2"/>
  <c r="D36" i="2"/>
  <c r="E36" i="2"/>
  <c r="F36" i="2"/>
  <c r="G36" i="2"/>
  <c r="H36" i="2"/>
  <c r="I36" i="2"/>
  <c r="J36" i="2"/>
  <c r="K36" i="2"/>
  <c r="L36" i="2"/>
  <c r="AA36" i="2"/>
  <c r="M36" i="2" l="1"/>
  <c r="D5" i="5"/>
  <c r="E5" i="5"/>
  <c r="F5" i="5"/>
  <c r="G5" i="5"/>
  <c r="H5" i="5"/>
  <c r="I5" i="5"/>
  <c r="J5" i="5"/>
  <c r="K5" i="5"/>
  <c r="L5" i="5"/>
  <c r="AA4" i="5"/>
  <c r="AA5" i="5"/>
  <c r="D4" i="5" l="1"/>
  <c r="E4" i="5"/>
  <c r="F4" i="5"/>
  <c r="G4" i="5"/>
  <c r="H4" i="5"/>
  <c r="I4" i="5"/>
  <c r="J4" i="5"/>
  <c r="K4" i="5"/>
  <c r="L4" i="5"/>
  <c r="AO5" i="5"/>
  <c r="M5" i="5" s="1"/>
  <c r="AO4" i="5"/>
  <c r="M4" i="5" s="1"/>
  <c r="D3" i="5"/>
  <c r="E3" i="5"/>
  <c r="F3" i="5"/>
  <c r="G3" i="5"/>
  <c r="H3" i="5"/>
  <c r="I3" i="5"/>
  <c r="J3" i="5"/>
  <c r="K3" i="5"/>
  <c r="L3" i="5"/>
  <c r="AA3" i="5"/>
  <c r="AO3" i="5"/>
  <c r="M3" i="5" l="1"/>
  <c r="C35" i="2"/>
  <c r="D35" i="2"/>
  <c r="E35" i="2"/>
  <c r="F35" i="2"/>
  <c r="G35" i="2"/>
  <c r="H35" i="2"/>
  <c r="I35" i="2"/>
  <c r="J35" i="2"/>
  <c r="K35" i="2"/>
  <c r="L35" i="2"/>
  <c r="AA35" i="2"/>
  <c r="M35" i="2" l="1"/>
  <c r="C33" i="2"/>
  <c r="D33" i="2"/>
  <c r="E33" i="2"/>
  <c r="F33" i="2"/>
  <c r="G33" i="2"/>
  <c r="H33" i="2"/>
  <c r="I33" i="2"/>
  <c r="J33" i="2"/>
  <c r="K33" i="2"/>
  <c r="L33" i="2"/>
  <c r="C34" i="2"/>
  <c r="D34" i="2"/>
  <c r="E34" i="2"/>
  <c r="F34" i="2"/>
  <c r="G34" i="2"/>
  <c r="H34" i="2"/>
  <c r="I34" i="2"/>
  <c r="J34" i="2"/>
  <c r="K34" i="2"/>
  <c r="L34" i="2"/>
  <c r="AA33" i="2"/>
  <c r="AA34" i="2"/>
  <c r="M34" i="2" l="1"/>
  <c r="M33" i="2"/>
  <c r="C32" i="2"/>
  <c r="D32" i="2"/>
  <c r="E32" i="2"/>
  <c r="F32" i="2"/>
  <c r="G32" i="2"/>
  <c r="H32" i="2"/>
  <c r="I32" i="2"/>
  <c r="J32" i="2"/>
  <c r="K32" i="2"/>
  <c r="L32" i="2"/>
  <c r="M32" i="2" l="1"/>
  <c r="AA32" i="2"/>
  <c r="C31" i="2" l="1"/>
  <c r="D31" i="2"/>
  <c r="E31" i="2"/>
  <c r="F31" i="2"/>
  <c r="G31" i="2"/>
  <c r="H31" i="2"/>
  <c r="I31" i="2"/>
  <c r="J31" i="2"/>
  <c r="K31" i="2"/>
  <c r="L31" i="2"/>
  <c r="AA31" i="2"/>
  <c r="M31" i="2" l="1"/>
  <c r="C30" i="2"/>
  <c r="D30" i="2"/>
  <c r="E30" i="2"/>
  <c r="F30" i="2"/>
  <c r="G30" i="2"/>
  <c r="H30" i="2"/>
  <c r="I30" i="2"/>
  <c r="J30" i="2"/>
  <c r="K30" i="2"/>
  <c r="L30" i="2"/>
  <c r="AA30" i="2"/>
  <c r="M30" i="2" l="1"/>
  <c r="C29" i="2"/>
  <c r="D29" i="2"/>
  <c r="E29" i="2"/>
  <c r="F29" i="2"/>
  <c r="G29" i="2"/>
  <c r="H29" i="2"/>
  <c r="I29" i="2"/>
  <c r="J29" i="2"/>
  <c r="K29" i="2"/>
  <c r="L29" i="2"/>
  <c r="AA29" i="2"/>
  <c r="M29" i="2" l="1"/>
  <c r="C28" i="2"/>
  <c r="D28" i="2"/>
  <c r="E28" i="2"/>
  <c r="F28" i="2"/>
  <c r="G28" i="2"/>
  <c r="H28" i="2"/>
  <c r="I28" i="2"/>
  <c r="J28" i="2"/>
  <c r="K28" i="2"/>
  <c r="L28" i="2"/>
  <c r="AA28" i="2"/>
  <c r="M28" i="2" l="1"/>
  <c r="C27" i="2"/>
  <c r="D27" i="2"/>
  <c r="E27" i="2"/>
  <c r="F27" i="2"/>
  <c r="G27" i="2"/>
  <c r="H27" i="2"/>
  <c r="I27" i="2"/>
  <c r="J27" i="2"/>
  <c r="K27" i="2"/>
  <c r="L27" i="2"/>
  <c r="AA27" i="2"/>
  <c r="M27" i="2" l="1"/>
  <c r="E24" i="2"/>
  <c r="C26" i="2"/>
  <c r="D26" i="2"/>
  <c r="E26" i="2"/>
  <c r="F26" i="2"/>
  <c r="G26" i="2"/>
  <c r="H26" i="2"/>
  <c r="I26" i="2"/>
  <c r="J26" i="2"/>
  <c r="K26" i="2"/>
  <c r="L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26" i="2"/>
  <c r="AA26" i="2"/>
  <c r="M26" i="2" l="1"/>
  <c r="C25" i="2"/>
  <c r="D25" i="2"/>
  <c r="E25" i="2"/>
  <c r="F25" i="2"/>
  <c r="G25" i="2"/>
  <c r="H25" i="2"/>
  <c r="I25" i="2"/>
  <c r="J25" i="2"/>
  <c r="K25" i="2"/>
  <c r="L25" i="2"/>
  <c r="AA25" i="2" l="1"/>
  <c r="AO25" i="2"/>
  <c r="M25" i="2" l="1"/>
  <c r="C24" i="2" l="1"/>
  <c r="D24" i="2"/>
  <c r="F24" i="2"/>
  <c r="G24" i="2"/>
  <c r="H24" i="2"/>
  <c r="I24" i="2"/>
  <c r="J24" i="2"/>
  <c r="K24" i="2"/>
  <c r="L24" i="2"/>
  <c r="AO24" i="2"/>
  <c r="AA24" i="2"/>
  <c r="M24" i="2" l="1"/>
  <c r="C23" i="2"/>
  <c r="D23" i="2"/>
  <c r="E23" i="2"/>
  <c r="F23" i="2"/>
  <c r="G23" i="2"/>
  <c r="H23" i="2"/>
  <c r="I23" i="2"/>
  <c r="J23" i="2"/>
  <c r="K23" i="2"/>
  <c r="L23" i="2"/>
  <c r="AO23" i="2"/>
  <c r="AA23" i="2"/>
  <c r="M23" i="2" l="1"/>
  <c r="AA22" i="2"/>
  <c r="AO22" i="2"/>
  <c r="C22" i="2"/>
  <c r="D22" i="2"/>
  <c r="E22" i="2"/>
  <c r="F22" i="2"/>
  <c r="G22" i="2"/>
  <c r="H22" i="2"/>
  <c r="I22" i="2"/>
  <c r="J22" i="2"/>
  <c r="K22" i="2"/>
  <c r="L22" i="2"/>
  <c r="M22" i="2" l="1"/>
  <c r="C21" i="2" l="1"/>
  <c r="D21" i="2"/>
  <c r="E21" i="2"/>
  <c r="F21" i="2"/>
  <c r="G21" i="2"/>
  <c r="H21" i="2"/>
  <c r="I21" i="2"/>
  <c r="J21" i="2"/>
  <c r="K21" i="2"/>
  <c r="L21" i="2"/>
  <c r="M21" i="2" l="1"/>
  <c r="C19" i="2" l="1"/>
  <c r="D19" i="2"/>
  <c r="E19" i="2"/>
  <c r="F19" i="2"/>
  <c r="G19" i="2"/>
  <c r="H19" i="2"/>
  <c r="I19" i="2"/>
  <c r="J19" i="2"/>
  <c r="K19" i="2"/>
  <c r="L19" i="2"/>
  <c r="C20" i="2"/>
  <c r="D20" i="2"/>
  <c r="E20" i="2"/>
  <c r="F20" i="2"/>
  <c r="G20" i="2"/>
  <c r="H20" i="2"/>
  <c r="I20" i="2"/>
  <c r="J20" i="2"/>
  <c r="K20" i="2"/>
  <c r="L20" i="2"/>
  <c r="AO20" i="2"/>
  <c r="AO19" i="2"/>
  <c r="AA20" i="2"/>
  <c r="AA19" i="2"/>
  <c r="M20" i="2" l="1"/>
  <c r="M19" i="2"/>
  <c r="C18" i="2" l="1"/>
  <c r="D18" i="2"/>
  <c r="E18" i="2"/>
  <c r="F18" i="2"/>
  <c r="G18" i="2"/>
  <c r="H18" i="2"/>
  <c r="I18" i="2"/>
  <c r="J18" i="2"/>
  <c r="K18" i="2"/>
  <c r="L18" i="2"/>
  <c r="AO18" i="2"/>
  <c r="AA18" i="2"/>
  <c r="M18" i="2" l="1"/>
  <c r="AA21" i="2" l="1"/>
  <c r="AO21" i="2"/>
  <c r="AA17" i="2" l="1"/>
  <c r="AO17" i="2"/>
  <c r="C17" i="2"/>
  <c r="D17" i="2"/>
  <c r="E17" i="2"/>
  <c r="F17" i="2"/>
  <c r="G17" i="2"/>
  <c r="H17" i="2"/>
  <c r="I17" i="2"/>
  <c r="J17" i="2"/>
  <c r="K17" i="2"/>
  <c r="L17" i="2"/>
  <c r="M17" i="2" l="1"/>
  <c r="C16" i="2"/>
  <c r="D16" i="2"/>
  <c r="E16" i="2"/>
  <c r="G16" i="2"/>
  <c r="H16" i="2"/>
  <c r="F16" i="2"/>
  <c r="I16" i="2"/>
  <c r="J16" i="2"/>
  <c r="K16" i="2"/>
  <c r="L16" i="2"/>
  <c r="AA16" i="2"/>
  <c r="AO16" i="2"/>
  <c r="M16" i="2" l="1"/>
  <c r="AO15" i="2" l="1"/>
  <c r="AO14" i="2"/>
  <c r="AO13" i="2"/>
  <c r="AO12" i="2"/>
  <c r="AO11" i="2"/>
  <c r="AO10" i="2"/>
  <c r="AO9" i="2"/>
  <c r="AO8" i="2"/>
  <c r="AO7" i="2"/>
  <c r="AO6" i="2"/>
  <c r="AO5" i="2"/>
  <c r="AO4" i="2"/>
  <c r="AO3" i="2"/>
  <c r="AA4" i="2"/>
  <c r="AA5" i="2"/>
  <c r="AA6" i="2"/>
  <c r="AA7" i="2"/>
  <c r="AA8" i="2"/>
  <c r="AA9" i="2"/>
  <c r="AA10" i="2"/>
  <c r="AA11" i="2"/>
  <c r="AA12" i="2"/>
  <c r="AA13" i="2"/>
  <c r="AA14" i="2"/>
  <c r="AA15" i="2"/>
  <c r="AA3" i="2"/>
  <c r="D3" i="2" l="1"/>
  <c r="E3" i="2"/>
  <c r="G3" i="2"/>
  <c r="H3" i="2"/>
  <c r="F3" i="2"/>
  <c r="I3" i="2"/>
  <c r="J3" i="2"/>
  <c r="D4" i="2"/>
  <c r="E4" i="2"/>
  <c r="G4" i="2"/>
  <c r="H4" i="2"/>
  <c r="F4" i="2"/>
  <c r="I4" i="2"/>
  <c r="J4" i="2"/>
  <c r="D5" i="2"/>
  <c r="E5" i="2"/>
  <c r="G5" i="2"/>
  <c r="H5" i="2"/>
  <c r="F5" i="2"/>
  <c r="I5" i="2"/>
  <c r="J5" i="2"/>
  <c r="D6" i="2"/>
  <c r="E6" i="2"/>
  <c r="G6" i="2"/>
  <c r="H6" i="2"/>
  <c r="F6" i="2"/>
  <c r="I6" i="2"/>
  <c r="J6" i="2"/>
  <c r="K6" i="2"/>
  <c r="L6" i="2"/>
  <c r="D7" i="2"/>
  <c r="E7" i="2"/>
  <c r="G7" i="2"/>
  <c r="H7" i="2"/>
  <c r="F7" i="2"/>
  <c r="I7" i="2"/>
  <c r="J7" i="2"/>
  <c r="K7" i="2"/>
  <c r="L7" i="2"/>
  <c r="D8" i="2"/>
  <c r="E8" i="2"/>
  <c r="G8" i="2"/>
  <c r="H8" i="2"/>
  <c r="F8" i="2"/>
  <c r="I8" i="2"/>
  <c r="J8" i="2"/>
  <c r="K8" i="2"/>
  <c r="L8" i="2"/>
  <c r="D9" i="2"/>
  <c r="E9" i="2"/>
  <c r="G9" i="2"/>
  <c r="H9" i="2"/>
  <c r="F9" i="2"/>
  <c r="I9" i="2"/>
  <c r="J9" i="2"/>
  <c r="K9" i="2"/>
  <c r="L9" i="2"/>
  <c r="D10" i="2"/>
  <c r="E10" i="2"/>
  <c r="G10" i="2"/>
  <c r="H10" i="2"/>
  <c r="F10" i="2"/>
  <c r="I10" i="2"/>
  <c r="J10" i="2"/>
  <c r="K10" i="2"/>
  <c r="L10" i="2"/>
  <c r="D11" i="2"/>
  <c r="E11" i="2"/>
  <c r="G11" i="2"/>
  <c r="H11" i="2"/>
  <c r="F11" i="2"/>
  <c r="I11" i="2"/>
  <c r="J11" i="2"/>
  <c r="K11" i="2"/>
  <c r="L11" i="2"/>
  <c r="D12" i="2"/>
  <c r="E12" i="2"/>
  <c r="G12" i="2"/>
  <c r="H12" i="2"/>
  <c r="F12" i="2"/>
  <c r="I12" i="2"/>
  <c r="J12" i="2"/>
  <c r="K12" i="2"/>
  <c r="L12" i="2"/>
  <c r="D13" i="2"/>
  <c r="E13" i="2"/>
  <c r="G13" i="2"/>
  <c r="H13" i="2"/>
  <c r="F13" i="2"/>
  <c r="I13" i="2"/>
  <c r="J13" i="2"/>
  <c r="K13" i="2"/>
  <c r="L13" i="2"/>
  <c r="D14" i="2"/>
  <c r="E14" i="2"/>
  <c r="G14" i="2"/>
  <c r="H14" i="2"/>
  <c r="F14" i="2"/>
  <c r="I14" i="2"/>
  <c r="J14" i="2"/>
  <c r="K14" i="2"/>
  <c r="L14" i="2"/>
  <c r="D15" i="2"/>
  <c r="E15" i="2"/>
  <c r="G15" i="2"/>
  <c r="H15" i="2"/>
  <c r="F15" i="2"/>
  <c r="I15" i="2"/>
  <c r="J15" i="2"/>
  <c r="K15" i="2"/>
  <c r="L15" i="2"/>
  <c r="C8" i="2"/>
  <c r="C9" i="2"/>
  <c r="C10" i="2"/>
  <c r="C11" i="2"/>
  <c r="C12" i="2"/>
  <c r="C13" i="2"/>
  <c r="C14" i="2"/>
  <c r="C15" i="2"/>
  <c r="M8" i="2" l="1"/>
  <c r="M3" i="2"/>
  <c r="M14" i="2"/>
  <c r="M13" i="2"/>
  <c r="M5" i="2"/>
  <c r="M12" i="2"/>
  <c r="M4" i="2"/>
  <c r="M7" i="2"/>
  <c r="M15" i="2"/>
  <c r="M6" i="2"/>
  <c r="M11" i="2"/>
  <c r="M10" i="2"/>
  <c r="M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Sebastian Jara Pineda</author>
  </authors>
  <commentList>
    <comment ref="P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Juan Sebastian Jara Pineda:</t>
        </r>
        <r>
          <rPr>
            <sz val="9"/>
            <color indexed="81"/>
            <rFont val="Tahoma"/>
            <family val="2"/>
          </rPr>
          <t xml:space="preserve">
Mes atipico por jornadas de Manifestaciones.</t>
        </r>
      </text>
    </comment>
  </commentList>
</comments>
</file>

<file path=xl/sharedStrings.xml><?xml version="1.0" encoding="utf-8"?>
<sst xmlns="http://schemas.openxmlformats.org/spreadsheetml/2006/main" count="816" uniqueCount="132">
  <si>
    <t>IPK Programado</t>
  </si>
  <si>
    <t>DEMANDA</t>
  </si>
  <si>
    <t>KMS PROGRAMADOS HSF</t>
  </si>
  <si>
    <t>Suma</t>
  </si>
  <si>
    <t>Año</t>
  </si>
  <si>
    <t>Mes</t>
  </si>
  <si>
    <t>Américas</t>
  </si>
  <si>
    <t>Portal 80</t>
  </si>
  <si>
    <t>Portal Suba</t>
  </si>
  <si>
    <t>Portal Usme</t>
  </si>
  <si>
    <t>Portal Norte</t>
  </si>
  <si>
    <t>Portal Tunal</t>
  </si>
  <si>
    <t>Portal Sur</t>
  </si>
  <si>
    <t xml:space="preserve"> 20 de Julio</t>
  </si>
  <si>
    <t xml:space="preserve"> Engativá</t>
  </si>
  <si>
    <t xml:space="preserve"> Fontibón</t>
  </si>
  <si>
    <t>Promedio</t>
  </si>
  <si>
    <t>Años</t>
  </si>
  <si>
    <t xml:space="preserve"> Americas </t>
  </si>
  <si>
    <t>Calle 80</t>
  </si>
  <si>
    <t xml:space="preserve"> Usme</t>
  </si>
  <si>
    <t xml:space="preserve"> Tunal</t>
  </si>
  <si>
    <t>Sur</t>
  </si>
  <si>
    <t>20 de Julio</t>
  </si>
  <si>
    <t>Total</t>
  </si>
  <si>
    <t>Portal Américas</t>
  </si>
  <si>
    <t>Portal 20 de Julio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</si>
  <si>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</si>
  <si>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</si>
  <si>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</si>
  <si>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</si>
  <si>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</si>
  <si>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</si>
  <si>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</si>
  <si>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</si>
  <si>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</si>
  <si>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</si>
  <si>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</si>
  <si>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</si>
  <si>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Dic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</si>
  <si>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</si>
  <si>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</si>
  <si>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</si>
  <si>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</si>
  <si>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</si>
  <si>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</si>
  <si>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</si>
  <si>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</si>
  <si>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</si>
  <si>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</si>
  <si>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Ene</t>
  </si>
  <si>
    <t>Actual</t>
  </si>
  <si>
    <t>Recuerde actualizar rango</t>
  </si>
  <si>
    <t>Promedio de Promedio</t>
  </si>
  <si>
    <t>IPK Ejecutado</t>
  </si>
  <si>
    <t>KMS EJECUTADOS</t>
  </si>
  <si>
    <t>Etiquetas de fila</t>
  </si>
  <si>
    <t>Estación Banderas</t>
  </si>
  <si>
    <t>Fontibón</t>
  </si>
  <si>
    <t>sep.</t>
  </si>
  <si>
    <t>Portal Américas y Banderas</t>
  </si>
  <si>
    <t>Portal Eldorado</t>
  </si>
  <si>
    <t>mes atipico por paros</t>
  </si>
  <si>
    <t>es</t>
  </si>
  <si>
    <t>octubre</t>
  </si>
  <si>
    <t xml:space="preserve">ZONA </t>
  </si>
  <si>
    <t>KM PLANIFICADO</t>
  </si>
  <si>
    <t>KM REALIZADO</t>
  </si>
  <si>
    <t>Portal Tunal y Calle 40 Sur</t>
  </si>
  <si>
    <t>Soacha</t>
  </si>
  <si>
    <t>Apoyo Portal Usme</t>
  </si>
  <si>
    <t>Apoyo Calle 40 sur</t>
  </si>
  <si>
    <t>Total general</t>
  </si>
  <si>
    <t>Portal Norte KC</t>
  </si>
  <si>
    <t>Portal Suba KC</t>
  </si>
  <si>
    <t>Portal 80 y Cra 77 KC</t>
  </si>
  <si>
    <t>Engativá KC</t>
  </si>
  <si>
    <t>Fontibón KC</t>
  </si>
  <si>
    <t>Américas y Banderas KC</t>
  </si>
  <si>
    <t>Portal del Sur y Gral Santander KC</t>
  </si>
  <si>
    <t>Portal Tunal KC</t>
  </si>
  <si>
    <t>Portal Usme KC</t>
  </si>
  <si>
    <t>Portal 20 de Julio y Bicentenario KC</t>
  </si>
  <si>
    <t>Portal Eldorado KC</t>
  </si>
  <si>
    <t>Total KC</t>
  </si>
  <si>
    <t>Zona</t>
  </si>
  <si>
    <t xml:space="preserve">Km </t>
  </si>
  <si>
    <t>Veh</t>
  </si>
  <si>
    <t xml:space="preserve">Portal </t>
  </si>
  <si>
    <t>IKB</t>
  </si>
  <si>
    <t xml:space="preserve">Flota </t>
  </si>
  <si>
    <t>PORTAL SUBA</t>
  </si>
  <si>
    <t>Americas</t>
  </si>
  <si>
    <t>INTERM. 40 SUR</t>
  </si>
  <si>
    <t>INTERM. 80</t>
  </si>
  <si>
    <t>INTERM. BANDERAS</t>
  </si>
  <si>
    <t>INTERM. GRAL. SDER.</t>
  </si>
  <si>
    <t>INTERM. MOLINOS</t>
  </si>
  <si>
    <t>PORTAL 20 DE JULIO</t>
  </si>
  <si>
    <t>PORTAL 20 DE JULIO BICENTENARIO</t>
  </si>
  <si>
    <t>PORTAL 80</t>
  </si>
  <si>
    <t>PORTAL AMÉRICAS</t>
  </si>
  <si>
    <t>PORTAL ELDORADO</t>
  </si>
  <si>
    <t>PORTAL NORTE</t>
  </si>
  <si>
    <t>PORTAL SUR</t>
  </si>
  <si>
    <t>PORTAL TUNAL</t>
  </si>
  <si>
    <t>PORTAL USME</t>
  </si>
  <si>
    <t>16-1 Tierra Grata</t>
  </si>
  <si>
    <t xml:space="preserve">Engativa </t>
  </si>
  <si>
    <t>16-10 Villemar</t>
  </si>
  <si>
    <t xml:space="preserve">Fontibon </t>
  </si>
  <si>
    <t>16-13 Av Cali - Hayuelos</t>
  </si>
  <si>
    <t>16-14 Aeropuerto</t>
  </si>
  <si>
    <t>16-2 Engativá Centro</t>
  </si>
  <si>
    <t>16-3 Av. Eldorado Alamos</t>
  </si>
  <si>
    <t>16-4 El Muelle</t>
  </si>
  <si>
    <t>16-5 Villa Amalia</t>
  </si>
  <si>
    <t>16-6 La Faena</t>
  </si>
  <si>
    <t>16-7 La Estancia</t>
  </si>
  <si>
    <t>16-8 Zona Franca</t>
  </si>
  <si>
    <t>16-9 Fontibon Centro</t>
  </si>
  <si>
    <t>Suma de Kilometros Planificados</t>
  </si>
  <si>
    <t>KM Realizados</t>
  </si>
  <si>
    <t>Calle 40 Sur</t>
  </si>
  <si>
    <t>abril</t>
  </si>
  <si>
    <t>IPB</t>
  </si>
  <si>
    <t>Demanda Promedio Día Habil</t>
  </si>
  <si>
    <t>Buses Programados</t>
  </si>
  <si>
    <t>dec</t>
  </si>
  <si>
    <t>Suma de Total</t>
  </si>
  <si>
    <t>Fecha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</si>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</sst>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_-;\-* #,##0_-;_-* &quot;-&quot;_-;_-@_-"/>
    <numFmt numFmtId="165" formatCode="0.0"/>
    <numFmt numFmtId="166" formatCode="dd/mm/yy;@"/>
    <numFmt numFmtId="167" formatCode="#,##0.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3" fontId="0" fillId="0" borderId="0" xfId="0" applyNumberFormat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/>
    <xf numFmtId="3" fontId="0" fillId="0" borderId="1" xfId="0" applyNumberFormat="1" applyBorder="1"/>
    <xf numFmtId="3" fontId="0" fillId="0" borderId="0" xfId="0" applyNumberForma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/>
    <xf numFmtId="3" fontId="0" fillId="0" borderId="1" xfId="0" applyNumberFormat="1" applyBorder="1" applyAlignment="1"/>
    <xf numFmtId="0" fontId="0" fillId="0" borderId="0" xfId="0" applyFont="1" applyBorder="1"/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0" xfId="0" applyNumberFormat="1" applyFont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Fill="1"/>
    <xf numFmtId="2" fontId="3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165" fontId="0" fillId="0" borderId="0" xfId="0" applyNumberFormat="1"/>
    <xf numFmtId="0" fontId="5" fillId="6" borderId="7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7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6" borderId="8" xfId="0" applyFont="1" applyFill="1" applyBorder="1" applyAlignment="1">
      <alignment vertical="center"/>
    </xf>
    <xf numFmtId="3" fontId="5" fillId="6" borderId="8" xfId="0" applyNumberFormat="1" applyFont="1" applyFill="1" applyBorder="1" applyAlignment="1">
      <alignment horizontal="right" vertical="center"/>
    </xf>
    <xf numFmtId="0" fontId="5" fillId="6" borderId="8" xfId="0" applyFont="1" applyFill="1" applyBorder="1" applyAlignment="1">
      <alignment horizontal="right" vertical="center"/>
    </xf>
    <xf numFmtId="0" fontId="0" fillId="0" borderId="2" xfId="0" applyFont="1" applyBorder="1"/>
    <xf numFmtId="0" fontId="6" fillId="6" borderId="7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 vertical="center"/>
    </xf>
    <xf numFmtId="4" fontId="5" fillId="6" borderId="8" xfId="0" applyNumberFormat="1" applyFont="1" applyFill="1" applyBorder="1" applyAlignment="1">
      <alignment horizontal="right" vertical="center"/>
    </xf>
    <xf numFmtId="14" fontId="0" fillId="0" borderId="0" xfId="0" applyNumberFormat="1"/>
    <xf numFmtId="4" fontId="0" fillId="0" borderId="0" xfId="0" applyNumberFormat="1"/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6" xfId="0" applyFill="1" applyBorder="1"/>
    <xf numFmtId="1" fontId="0" fillId="8" borderId="1" xfId="0" applyNumberForma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9" borderId="1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0" borderId="2" xfId="0" applyFont="1" applyBorder="1" applyAlignment="1"/>
    <xf numFmtId="0" fontId="1" fillId="0" borderId="2" xfId="0" applyFont="1" applyBorder="1" applyAlignment="1"/>
    <xf numFmtId="0" fontId="1" fillId="0" borderId="12" xfId="0" applyFont="1" applyBorder="1" applyAlignment="1">
      <alignment vertical="center" wrapText="1"/>
    </xf>
    <xf numFmtId="0" fontId="0" fillId="0" borderId="13" xfId="0" applyFont="1" applyBorder="1"/>
    <xf numFmtId="3" fontId="0" fillId="0" borderId="13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vertical="center" wrapText="1"/>
    </xf>
    <xf numFmtId="3" fontId="0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vertical="center" wrapText="1"/>
    </xf>
    <xf numFmtId="0" fontId="0" fillId="0" borderId="18" xfId="0" applyFont="1" applyBorder="1"/>
    <xf numFmtId="3" fontId="0" fillId="0" borderId="18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3" fontId="0" fillId="0" borderId="1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2" borderId="20" xfId="0" applyFont="1" applyFill="1" applyBorder="1" applyAlignment="1">
      <alignment vertical="center" wrapText="1"/>
    </xf>
    <xf numFmtId="0" fontId="0" fillId="2" borderId="13" xfId="0" applyFont="1" applyFill="1" applyBorder="1"/>
    <xf numFmtId="3" fontId="0" fillId="2" borderId="13" xfId="0" applyNumberFormat="1" applyFont="1" applyFill="1" applyBorder="1" applyAlignment="1">
      <alignment horizontal="center"/>
    </xf>
    <xf numFmtId="3" fontId="0" fillId="2" borderId="14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3" fontId="0" fillId="2" borderId="16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vertical="center" wrapText="1"/>
    </xf>
    <xf numFmtId="0" fontId="0" fillId="2" borderId="18" xfId="0" applyFont="1" applyFill="1" applyBorder="1"/>
    <xf numFmtId="3" fontId="0" fillId="2" borderId="18" xfId="0" applyNumberFormat="1" applyFont="1" applyFill="1" applyBorder="1" applyAlignment="1">
      <alignment horizontal="center"/>
    </xf>
    <xf numFmtId="3" fontId="0" fillId="2" borderId="19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vertical="center" wrapText="1"/>
    </xf>
    <xf numFmtId="0" fontId="2" fillId="0" borderId="2" xfId="0" applyFont="1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vertic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vertical="center"/>
    </xf>
    <xf numFmtId="2" fontId="2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vertical="center"/>
    </xf>
    <xf numFmtId="0" fontId="3" fillId="0" borderId="18" xfId="0" applyFont="1" applyBorder="1"/>
    <xf numFmtId="2" fontId="3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3" fontId="0" fillId="0" borderId="3" xfId="0" applyNumberFormat="1" applyFont="1" applyBorder="1"/>
    <xf numFmtId="3" fontId="0" fillId="0" borderId="3" xfId="0" applyNumberFormat="1" applyBorder="1"/>
    <xf numFmtId="0" fontId="1" fillId="0" borderId="12" xfId="0" applyNumberFormat="1" applyFont="1" applyBorder="1" applyAlignment="1">
      <alignment vertical="center" wrapText="1"/>
    </xf>
    <xf numFmtId="0" fontId="0" fillId="0" borderId="13" xfId="0" applyBorder="1"/>
    <xf numFmtId="3" fontId="0" fillId="0" borderId="13" xfId="0" applyNumberFormat="1" applyBorder="1"/>
    <xf numFmtId="3" fontId="0" fillId="0" borderId="14" xfId="0" applyNumberFormat="1" applyBorder="1"/>
    <xf numFmtId="0" fontId="1" fillId="0" borderId="15" xfId="0" applyNumberFormat="1" applyFont="1" applyBorder="1" applyAlignment="1">
      <alignment vertical="center" wrapText="1"/>
    </xf>
    <xf numFmtId="3" fontId="0" fillId="0" borderId="16" xfId="0" applyNumberFormat="1" applyBorder="1"/>
    <xf numFmtId="0" fontId="1" fillId="0" borderId="17" xfId="0" applyNumberFormat="1" applyFont="1" applyBorder="1" applyAlignment="1">
      <alignment vertical="center" wrapText="1"/>
    </xf>
    <xf numFmtId="0" fontId="0" fillId="0" borderId="18" xfId="0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2" xfId="0" applyBorder="1"/>
    <xf numFmtId="0" fontId="0" fillId="0" borderId="3" xfId="0" applyBorder="1"/>
    <xf numFmtId="0" fontId="1" fillId="0" borderId="20" xfId="0" applyNumberFormat="1" applyFont="1" applyBorder="1" applyAlignment="1">
      <alignment vertical="center" wrapText="1"/>
    </xf>
    <xf numFmtId="0" fontId="1" fillId="0" borderId="21" xfId="0" applyNumberFormat="1" applyFont="1" applyBorder="1" applyAlignment="1">
      <alignment vertical="center"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7" xfId="0" applyNumberFormat="1" applyFont="1" applyFill="1" applyBorder="1"/>
    <xf numFmtId="0" fontId="1" fillId="2" borderId="12" xfId="0" applyNumberFormat="1" applyFont="1" applyFill="1" applyBorder="1" applyAlignment="1">
      <alignment vertical="center"/>
    </xf>
    <xf numFmtId="3" fontId="0" fillId="0" borderId="13" xfId="0" applyNumberFormat="1" applyFont="1" applyBorder="1"/>
    <xf numFmtId="0" fontId="1" fillId="2" borderId="15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vertical="center"/>
    </xf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7" xfId="0" applyFont="1" applyFill="1" applyBorder="1"/>
    <xf numFmtId="0" fontId="1" fillId="2" borderId="12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3" fontId="0" fillId="0" borderId="3" xfId="0" applyNumberFormat="1" applyBorder="1" applyAlignment="1"/>
    <xf numFmtId="0" fontId="1" fillId="0" borderId="20" xfId="0" applyFont="1" applyBorder="1" applyAlignment="1">
      <alignment vertical="center"/>
    </xf>
    <xf numFmtId="0" fontId="0" fillId="0" borderId="13" xfId="0" applyFill="1" applyBorder="1"/>
    <xf numFmtId="0" fontId="1" fillId="0" borderId="2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8" xfId="0" applyFill="1" applyBorder="1"/>
    <xf numFmtId="3" fontId="0" fillId="0" borderId="18" xfId="0" applyNumberFormat="1" applyBorder="1" applyAlignment="1"/>
    <xf numFmtId="0" fontId="0" fillId="0" borderId="23" xfId="0" applyBorder="1"/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3" fontId="0" fillId="0" borderId="16" xfId="0" applyNumberFormat="1" applyFont="1" applyBorder="1"/>
    <xf numFmtId="3" fontId="0" fillId="0" borderId="19" xfId="0" applyNumberFormat="1" applyFont="1" applyBorder="1"/>
    <xf numFmtId="0" fontId="1" fillId="0" borderId="20" xfId="0" applyFont="1" applyBorder="1" applyAlignment="1">
      <alignment vertical="center" wrapText="1"/>
    </xf>
    <xf numFmtId="0" fontId="3" fillId="0" borderId="24" xfId="0" applyFont="1" applyBorder="1"/>
    <xf numFmtId="0" fontId="1" fillId="0" borderId="21" xfId="0" applyFont="1" applyBorder="1" applyAlignment="1">
      <alignment vertical="center" wrapText="1"/>
    </xf>
    <xf numFmtId="0" fontId="3" fillId="0" borderId="11" xfId="0" applyFont="1" applyBorder="1"/>
    <xf numFmtId="0" fontId="0" fillId="0" borderId="3" xfId="0" applyNumberFormat="1" applyBorder="1" applyAlignment="1">
      <alignment vertical="center"/>
    </xf>
    <xf numFmtId="0" fontId="0" fillId="0" borderId="20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17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8" xfId="0" applyNumberFormat="1" applyFont="1" applyBorder="1"/>
    <xf numFmtId="0" fontId="1" fillId="2" borderId="25" xfId="0" applyFont="1" applyFill="1" applyBorder="1" applyAlignment="1">
      <alignment vertical="center" wrapText="1"/>
    </xf>
    <xf numFmtId="0" fontId="0" fillId="2" borderId="2" xfId="0" applyFont="1" applyFill="1" applyBorder="1"/>
    <xf numFmtId="3" fontId="0" fillId="2" borderId="2" xfId="0" applyNumberFormat="1" applyFont="1" applyFill="1" applyBorder="1" applyAlignment="1">
      <alignment horizontal="center"/>
    </xf>
    <xf numFmtId="3" fontId="0" fillId="2" borderId="26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26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9" fillId="0" borderId="0" xfId="0" applyFont="1"/>
    <xf numFmtId="0" fontId="1" fillId="0" borderId="0" xfId="0" applyFont="1" applyBorder="1" applyAlignment="1">
      <alignment vertical="center" wrapText="1"/>
    </xf>
    <xf numFmtId="0" fontId="0" fillId="10" borderId="1" xfId="0" applyFill="1" applyBorder="1"/>
    <xf numFmtId="0" fontId="12" fillId="0" borderId="0" xfId="0" applyFont="1"/>
    <xf numFmtId="1" fontId="0" fillId="10" borderId="1" xfId="0" applyNumberFormat="1" applyFill="1" applyBorder="1" applyAlignment="1">
      <alignment horizontal="center"/>
    </xf>
    <xf numFmtId="3" fontId="14" fillId="2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0" fontId="6" fillId="0" borderId="7" xfId="0" applyFont="1" applyFill="1" applyBorder="1" applyAlignment="1">
      <alignment vertical="center"/>
    </xf>
    <xf numFmtId="0" fontId="7" fillId="0" borderId="0" xfId="0" applyFont="1" applyFill="1"/>
    <xf numFmtId="0" fontId="5" fillId="0" borderId="7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0" fillId="0" borderId="0" xfId="0" applyNumberFormat="1" applyFill="1"/>
    <xf numFmtId="164" fontId="0" fillId="0" borderId="0" xfId="0" applyNumberFormat="1" applyFill="1"/>
    <xf numFmtId="3" fontId="0" fillId="10" borderId="1" xfId="0" applyNumberFormat="1" applyFont="1" applyFill="1" applyBorder="1"/>
    <xf numFmtId="0" fontId="3" fillId="0" borderId="0" xfId="0" applyFont="1" applyBorder="1"/>
    <xf numFmtId="3" fontId="15" fillId="11" borderId="1" xfId="0" applyNumberFormat="1" applyFont="1" applyFill="1" applyBorder="1" applyAlignment="1">
      <alignment horizontal="center"/>
    </xf>
    <xf numFmtId="3" fontId="15" fillId="11" borderId="6" xfId="0" applyNumberFormat="1" applyFont="1" applyFill="1" applyBorder="1" applyAlignment="1">
      <alignment horizontal="center"/>
    </xf>
    <xf numFmtId="0" fontId="17" fillId="0" borderId="2" xfId="0" applyFont="1" applyBorder="1"/>
    <xf numFmtId="0" fontId="16" fillId="0" borderId="12" xfId="0" applyFont="1" applyBorder="1" applyAlignment="1">
      <alignment vertical="center" wrapText="1"/>
    </xf>
    <xf numFmtId="2" fontId="16" fillId="0" borderId="13" xfId="0" applyNumberFormat="1" applyFont="1" applyBorder="1" applyAlignment="1">
      <alignment horizontal="center"/>
    </xf>
    <xf numFmtId="2" fontId="17" fillId="0" borderId="14" xfId="0" applyNumberFormat="1" applyFont="1" applyBorder="1" applyAlignment="1">
      <alignment horizontal="center"/>
    </xf>
    <xf numFmtId="0" fontId="16" fillId="0" borderId="15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vertical="center" wrapText="1"/>
    </xf>
    <xf numFmtId="2" fontId="16" fillId="0" borderId="18" xfId="0" applyNumberFormat="1" applyFont="1" applyBorder="1" applyAlignment="1">
      <alignment horizontal="center"/>
    </xf>
    <xf numFmtId="2" fontId="17" fillId="0" borderId="19" xfId="0" applyNumberFormat="1" applyFont="1" applyBorder="1" applyAlignment="1">
      <alignment horizontal="center"/>
    </xf>
    <xf numFmtId="0" fontId="16" fillId="0" borderId="4" xfId="0" applyFont="1" applyBorder="1" applyAlignment="1">
      <alignment vertical="center" wrapText="1"/>
    </xf>
    <xf numFmtId="2" fontId="16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8" fillId="0" borderId="0" xfId="0" applyFont="1"/>
    <xf numFmtId="0" fontId="16" fillId="0" borderId="0" xfId="0" applyFont="1"/>
    <xf numFmtId="3" fontId="16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13">
    <dxf>
      <numFmt numFmtId="173" formatCode="0.00000000"/>
    </dxf>
    <dxf>
      <numFmt numFmtId="172" formatCode="0.0000000"/>
    </dxf>
    <dxf>
      <numFmt numFmtId="171" formatCode="0.000000"/>
    </dxf>
    <dxf>
      <numFmt numFmtId="170" formatCode="0.00000"/>
    </dxf>
    <dxf>
      <numFmt numFmtId="169" formatCode="0.0000"/>
    </dxf>
    <dxf>
      <numFmt numFmtId="168" formatCode="0.000"/>
    </dxf>
    <dxf>
      <numFmt numFmtId="2" formatCode="0.00"/>
    </dxf>
    <dxf>
      <numFmt numFmtId="170" formatCode="0.00000"/>
    </dxf>
    <dxf>
      <numFmt numFmtId="169" formatCode="0.0000"/>
    </dxf>
    <dxf>
      <numFmt numFmtId="168" formatCode="0.000"/>
    </dxf>
    <dxf>
      <numFmt numFmtId="2" formatCode="0.0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[7. Anexo Indicadores Alimentación 2020 (1) Documento Accesible.xlsx]IPK!TablaDinámica1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noFill/>
          <a:ln w="25400" cap="flat" cmpd="sng" algn="ctr">
            <a:solidFill>
              <a:schemeClr val="accent1"/>
            </a:solidFill>
            <a:miter lim="800000"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IPK!$C$86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multiLvlStrRef>
              <c:f>IPK!$A$87:$B$89</c:f>
              <c:multiLvlStrCache>
                <c:ptCount val="3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</c:lvl>
                <c:lvl>
                  <c:pt idx="0">
                    <c:v>mar</c:v>
                  </c:pt>
                </c:lvl>
              </c:multiLvlStrCache>
            </c:multiLvlStrRef>
          </c:cat>
          <c:val>
            <c:numRef>
              <c:f>IPK!$C$87:$C$89</c:f>
              <c:numCache>
                <c:formatCode>0.00</c:formatCode>
                <c:ptCount val="3"/>
                <c:pt idx="0">
                  <c:v>5.2407857876497737</c:v>
                </c:pt>
                <c:pt idx="1">
                  <c:v>5.4781020029382841</c:v>
                </c:pt>
                <c:pt idx="2">
                  <c:v>3.9843214714805506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F-4F0C-8C1A-FBD56720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264920064"/>
        <c:axId val="302749672"/>
      </c:barChart>
      <c:catAx>
        <c:axId val="2649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9672"/>
        <c:crosses val="autoZero"/>
        <c:auto val="1"/>
        <c:lblAlgn val="ctr"/>
        <c:lblOffset val="100"/>
        <c:noMultiLvlLbl val="0"/>
      </c:catAx>
      <c:valAx>
        <c:axId val="30274967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9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[7. Anexo Indicadores Alimentación 2020 (1) Documento Accesible.xlsx]IPK EJECUTADO!TablaDinámica3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  <c:spPr>
          <a:noFill/>
          <a:ln w="25400" cap="flat" cmpd="sng" algn="ctr">
            <a:solidFill>
              <a:schemeClr val="accent1"/>
            </a:solidFill>
            <a:miter lim="800000"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'IPK EJECUTADO'!$C$47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multiLvlStrRef>
              <c:f>'IPK EJECUTADO'!$A$48:$B$56</c:f>
              <c:multiLvlStrCache>
                <c:ptCount val="9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</c:lvl>
                <c:lvl>
                  <c:pt idx="0">
                    <c:v>ene</c:v>
                  </c:pt>
                  <c:pt idx="3">
                    <c:v>feb</c:v>
                  </c:pt>
                  <c:pt idx="6">
                    <c:v>Mar</c:v>
                  </c:pt>
                </c:lvl>
              </c:multiLvlStrCache>
            </c:multiLvlStrRef>
          </c:cat>
          <c:val>
            <c:numRef>
              <c:f>'IPK EJECUTADO'!$C$48:$C$56</c:f>
              <c:numCache>
                <c:formatCode>0.00</c:formatCode>
                <c:ptCount val="9"/>
                <c:pt idx="0">
                  <c:v>4.9129964032791182</c:v>
                </c:pt>
                <c:pt idx="1">
                  <c:v>5.1530572102114558</c:v>
                </c:pt>
                <c:pt idx="2">
                  <c:v>4.949079572053007</c:v>
                </c:pt>
                <c:pt idx="3">
                  <c:v>5.739277554489548</c:v>
                </c:pt>
                <c:pt idx="4">
                  <c:v>5.9956422612201088</c:v>
                </c:pt>
                <c:pt idx="5">
                  <c:v>5.7634093115262859</c:v>
                </c:pt>
                <c:pt idx="6">
                  <c:v>5.4745465458930314</c:v>
                </c:pt>
                <c:pt idx="7">
                  <c:v>5.8804837829925578</c:v>
                </c:pt>
                <c:pt idx="8">
                  <c:v>4.2068332408861959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9-4345-B493-264AB8A4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302747712"/>
        <c:axId val="302748496"/>
      </c:barChart>
      <c:catAx>
        <c:axId val="30274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8496"/>
        <c:crosses val="autoZero"/>
        <c:auto val="1"/>
        <c:lblAlgn val="ctr"/>
        <c:lblOffset val="100"/>
        <c:noMultiLvlLbl val="0"/>
      </c:catAx>
      <c:valAx>
        <c:axId val="3027484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[7. Anexo Indicadores Alimentación 2020 (1) Documento Accesible.xlsx]IPB!TablaDinámica5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flip="none" rotWithShape="1">
            <a:gsLst>
              <a:gs pos="0">
                <a:schemeClr val="accent1"/>
              </a:gs>
              <a:gs pos="75000">
                <a:schemeClr val="accent1">
                  <a:lumMod val="60000"/>
                  <a:lumOff val="40000"/>
                </a:schemeClr>
              </a:gs>
              <a:gs pos="51000">
                <a:schemeClr val="accent1">
                  <a:alpha val="75000"/>
                </a:schemeClr>
              </a:gs>
              <a:gs pos="100000">
                <a:schemeClr val="accent1">
                  <a:lumMod val="20000"/>
                  <a:lumOff val="80000"/>
                  <a:alpha val="15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IPB!$C$49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multiLvlStrRef>
              <c:f>IPB!$A$50:$B$81</c:f>
              <c:multiLvlStrCache>
                <c:ptCount val="32"/>
                <c:lvl>
                  <c:pt idx="0">
                    <c:v>2017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2019</c:v>
                  </c:pt>
                  <c:pt idx="4">
                    <c:v>2020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2018</c:v>
                  </c:pt>
                  <c:pt idx="12">
                    <c:v>2019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2018</c:v>
                  </c:pt>
                  <c:pt idx="16">
                    <c:v>2019</c:v>
                  </c:pt>
                  <c:pt idx="17">
                    <c:v>2018</c:v>
                  </c:pt>
                  <c:pt idx="18">
                    <c:v>2019</c:v>
                  </c:pt>
                  <c:pt idx="19">
                    <c:v>2017</c:v>
                  </c:pt>
                  <c:pt idx="20">
                    <c:v>2018</c:v>
                  </c:pt>
                  <c:pt idx="21">
                    <c:v>2019</c:v>
                  </c:pt>
                  <c:pt idx="22">
                    <c:v>2017</c:v>
                  </c:pt>
                  <c:pt idx="23">
                    <c:v>2018</c:v>
                  </c:pt>
                  <c:pt idx="24">
                    <c:v>2019</c:v>
                  </c:pt>
                  <c:pt idx="25">
                    <c:v>2017</c:v>
                  </c:pt>
                  <c:pt idx="26">
                    <c:v>2018</c:v>
                  </c:pt>
                  <c:pt idx="27">
                    <c:v>2019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2019</c:v>
                  </c:pt>
                  <c:pt idx="31">
                    <c:v>2019</c:v>
                  </c:pt>
                </c:lvl>
                <c:lvl>
                  <c:pt idx="0">
                    <c:v>dec</c:v>
                  </c:pt>
                  <c:pt idx="2">
                    <c:v>ene</c:v>
                  </c:pt>
                  <c:pt idx="5">
                    <c:v>feb</c:v>
                  </c:pt>
                  <c:pt idx="8">
                    <c:v>mar</c:v>
                  </c:pt>
                  <c:pt idx="11">
                    <c:v>abr</c:v>
                  </c:pt>
                  <c:pt idx="13">
                    <c:v>may</c:v>
                  </c:pt>
                  <c:pt idx="15">
                    <c:v>jun</c:v>
                  </c:pt>
                  <c:pt idx="17">
                    <c:v>jul</c:v>
                  </c:pt>
                  <c:pt idx="19">
                    <c:v>ago</c:v>
                  </c:pt>
                  <c:pt idx="22">
                    <c:v>Sep</c:v>
                  </c:pt>
                  <c:pt idx="25">
                    <c:v>oct</c:v>
                  </c:pt>
                  <c:pt idx="28">
                    <c:v>nov</c:v>
                  </c:pt>
                  <c:pt idx="31">
                    <c:v>Dic</c:v>
                  </c:pt>
                </c:lvl>
              </c:multiLvlStrCache>
            </c:multiLvlStrRef>
          </c:cat>
          <c:val>
            <c:numRef>
              <c:f>IPB!$C$50:$C$81</c:f>
              <c:numCache>
                <c:formatCode>General</c:formatCode>
                <c:ptCount val="32"/>
                <c:pt idx="0">
                  <c:v>1085.8324099722993</c:v>
                </c:pt>
                <c:pt idx="1">
                  <c:v>1269.8468794326241</c:v>
                </c:pt>
                <c:pt idx="2">
                  <c:v>1001.7305943857257</c:v>
                </c:pt>
                <c:pt idx="3">
                  <c:v>1189.0230001348982</c:v>
                </c:pt>
                <c:pt idx="4">
                  <c:v>1052.4522870909204</c:v>
                </c:pt>
                <c:pt idx="5">
                  <c:v>1191.7303102625299</c:v>
                </c:pt>
                <c:pt idx="6">
                  <c:v>1244.5741656365883</c:v>
                </c:pt>
                <c:pt idx="7">
                  <c:v>1392.2009529860231</c:v>
                </c:pt>
                <c:pt idx="8">
                  <c:v>1181.8609707744451</c:v>
                </c:pt>
                <c:pt idx="9">
                  <c:v>1207.9418304668304</c:v>
                </c:pt>
                <c:pt idx="10">
                  <c:v>993.09421716619261</c:v>
                </c:pt>
                <c:pt idx="11">
                  <c:v>1169.7673599272644</c:v>
                </c:pt>
                <c:pt idx="12">
                  <c:v>1169.0243243243242</c:v>
                </c:pt>
                <c:pt idx="13">
                  <c:v>1180.4952153110046</c:v>
                </c:pt>
                <c:pt idx="14">
                  <c:v>1193.0437234755418</c:v>
                </c:pt>
                <c:pt idx="15">
                  <c:v>1175.2313498214164</c:v>
                </c:pt>
                <c:pt idx="16">
                  <c:v>1214.5815400380618</c:v>
                </c:pt>
                <c:pt idx="17">
                  <c:v>1109.5129404617253</c:v>
                </c:pt>
                <c:pt idx="18">
                  <c:v>1180.5263530244074</c:v>
                </c:pt>
                <c:pt idx="19">
                  <c:v>1184.9228124462782</c:v>
                </c:pt>
                <c:pt idx="20">
                  <c:v>1202.7696283391404</c:v>
                </c:pt>
                <c:pt idx="21">
                  <c:v>1230.1508280254777</c:v>
                </c:pt>
                <c:pt idx="22">
                  <c:v>1150.2968884304626</c:v>
                </c:pt>
                <c:pt idx="23">
                  <c:v>1213.8541003671971</c:v>
                </c:pt>
                <c:pt idx="24">
                  <c:v>1232.2546952623288</c:v>
                </c:pt>
                <c:pt idx="25">
                  <c:v>1161.6591599335279</c:v>
                </c:pt>
                <c:pt idx="26">
                  <c:v>1227.5597081930414</c:v>
                </c:pt>
                <c:pt idx="27">
                  <c:v>1225.6338800970311</c:v>
                </c:pt>
                <c:pt idx="28">
                  <c:v>1178.6346889952154</c:v>
                </c:pt>
                <c:pt idx="29">
                  <c:v>1202.8114197530865</c:v>
                </c:pt>
                <c:pt idx="30">
                  <c:v>1075.5403597940212</c:v>
                </c:pt>
                <c:pt idx="31">
                  <c:v>1090.9371304077185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9-4F7B-91EA-7A093FC9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302748888"/>
        <c:axId val="302750456"/>
      </c:barChart>
      <c:catAx>
        <c:axId val="30274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50456"/>
        <c:crosses val="autoZero"/>
        <c:auto val="1"/>
        <c:lblAlgn val="ctr"/>
        <c:lblOffset val="100"/>
        <c:noMultiLvlLbl val="0"/>
      </c:catAx>
      <c:valAx>
        <c:axId val="3027504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'GRAFICA IPK ALCAPITAL'!$B$1</c:f>
              <c:strCache>
                <c:ptCount val="1"/>
                <c:pt idx="0">
                  <c:v>IPK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IPK ALCAPITAL'!$A$2:$A$35</c:f>
              <c:numCache>
                <c:formatCode>dd/mm/yy;@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'GRAFICA IPK ALCAPITAL'!$B$2:$B$35</c:f>
              <c:numCache>
                <c:formatCode>#,##0.0</c:formatCode>
                <c:ptCount val="34"/>
                <c:pt idx="0">
                  <c:v>7.4906973727043207</c:v>
                </c:pt>
                <c:pt idx="1">
                  <c:v>9.5195173110970366</c:v>
                </c:pt>
                <c:pt idx="2">
                  <c:v>8.9561933143774013</c:v>
                </c:pt>
                <c:pt idx="3">
                  <c:v>9.4817705624815982</c:v>
                </c:pt>
                <c:pt idx="4">
                  <c:v>9.7887928815858434</c:v>
                </c:pt>
                <c:pt idx="5">
                  <c:v>8.9547211222964016</c:v>
                </c:pt>
                <c:pt idx="6">
                  <c:v>8.4556071689023131</c:v>
                </c:pt>
                <c:pt idx="7">
                  <c:v>9.4848543876089302</c:v>
                </c:pt>
                <c:pt idx="8">
                  <c:v>9.5992442764436365</c:v>
                </c:pt>
                <c:pt idx="9">
                  <c:v>9.4175819652608155</c:v>
                </c:pt>
                <c:pt idx="10">
                  <c:v>9.4247075734505525</c:v>
                </c:pt>
                <c:pt idx="11">
                  <c:v>8.8064494146178873</c:v>
                </c:pt>
                <c:pt idx="12">
                  <c:v>8.5364211045221907</c:v>
                </c:pt>
                <c:pt idx="13">
                  <c:v>10.574404560165577</c:v>
                </c:pt>
                <c:pt idx="14">
                  <c:v>10.252261095242146</c:v>
                </c:pt>
                <c:pt idx="15">
                  <c:v>9.733344787601327</c:v>
                </c:pt>
                <c:pt idx="16">
                  <c:v>11.110817245630319</c:v>
                </c:pt>
                <c:pt idx="17">
                  <c:v>9.3211882894423468</c:v>
                </c:pt>
                <c:pt idx="18">
                  <c:v>9.3270405576189273</c:v>
                </c:pt>
                <c:pt idx="19">
                  <c:v>9.8377594824663923</c:v>
                </c:pt>
                <c:pt idx="20">
                  <c:v>10.120858463086979</c:v>
                </c:pt>
                <c:pt idx="21">
                  <c:v>10.00016248837392</c:v>
                </c:pt>
                <c:pt idx="22">
                  <c:v>8.9853689842084226</c:v>
                </c:pt>
                <c:pt idx="23">
                  <c:v>9.6332353583134775</c:v>
                </c:pt>
                <c:pt idx="24">
                  <c:v>7.6964920034171387</c:v>
                </c:pt>
                <c:pt idx="25">
                  <c:v>9.9722036338248063</c:v>
                </c:pt>
                <c:pt idx="26">
                  <c:v>7.6047084575008448</c:v>
                </c:pt>
                <c:pt idx="27">
                  <c:v>2.9915931957476785</c:v>
                </c:pt>
                <c:pt idx="28">
                  <c:v>2.3155756995778867</c:v>
                </c:pt>
                <c:pt idx="29">
                  <c:v>2.9649383103403579</c:v>
                </c:pt>
                <c:pt idx="30">
                  <c:v>3.1491832439334773</c:v>
                </c:pt>
                <c:pt idx="31">
                  <c:v>3.0630604695349271</c:v>
                </c:pt>
                <c:pt idx="32">
                  <c:v>3.9833663938442934</c:v>
                </c:pt>
                <c:pt idx="33">
                  <c:v>4.6455366568066827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5-4DF9-865D-A1668F7F6A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2737128"/>
        <c:axId val="302744184"/>
      </c:lineChart>
      <c:dateAx>
        <c:axId val="30273712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4184"/>
        <c:crosses val="autoZero"/>
        <c:auto val="1"/>
        <c:lblOffset val="100"/>
        <c:baseTimeUnit val="months"/>
      </c:dateAx>
      <c:valAx>
        <c:axId val="30274418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94225721784776"/>
          <c:y val="0.19486111111111112"/>
          <c:w val="0.82705774278215227"/>
          <c:h val="0.6129013560804899"/>
        </c:manualLayout>
      </c:layout>
      <c:lineChart>
        <c:grouping val="standard"/>
        <c:varyColors val="0"/>
        <c:ser>
          <c:idx val="0"/>
          <c:order val="0"/>
          <c:tx>
            <c:strRef>
              <c:f>'GRAFICA IPK ALCAPITAL'!$E$1</c:f>
              <c:strCache>
                <c:ptCount val="1"/>
                <c:pt idx="0">
                  <c:v>IPB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'GRAFICA IPK ALCAPITAL'!$D$2:$D$35</c:f>
              <c:numCache>
                <c:formatCode>dd/mm/yy;@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'GRAFICA IPK ALCAPITAL'!$E$2:$E$35</c:f>
              <c:numCache>
                <c:formatCode>#,##0</c:formatCode>
                <c:ptCount val="3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0-4E67-A567-EE0EB41B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02738304"/>
        <c:axId val="302742224"/>
      </c:lineChart>
      <c:dateAx>
        <c:axId val="302738304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2224"/>
        <c:crosses val="autoZero"/>
        <c:auto val="1"/>
        <c:lblOffset val="100"/>
        <c:baseTimeUnit val="months"/>
      </c:dateAx>
      <c:valAx>
        <c:axId val="302742224"/>
        <c:scaling>
          <c:orientation val="minMax"/>
          <c:min val="1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83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'GRAFICA IPK'!$B$1</c:f>
              <c:strCache>
                <c:ptCount val="1"/>
                <c:pt idx="0">
                  <c:v>IPK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IPK'!$A$2:$A$35</c:f>
              <c:numCache>
                <c:formatCode>dd/mm/yy;@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'GRAFICA IPK'!$B$2:$B$35</c:f>
              <c:numCache>
                <c:formatCode>#,##0.0</c:formatCode>
                <c:ptCount val="34"/>
                <c:pt idx="0">
                  <c:v>4.9129964032791182</c:v>
                </c:pt>
                <c:pt idx="1">
                  <c:v>5.739277554489548</c:v>
                </c:pt>
                <c:pt idx="2">
                  <c:v>5.4745465458930314</c:v>
                </c:pt>
                <c:pt idx="3">
                  <c:v>5.7393837868047672</c:v>
                </c:pt>
                <c:pt idx="4">
                  <c:v>5.7341619888019064</c:v>
                </c:pt>
                <c:pt idx="5">
                  <c:v>5.4506750319791104</c:v>
                </c:pt>
                <c:pt idx="6">
                  <c:v>5.2845978646878065</c:v>
                </c:pt>
                <c:pt idx="7">
                  <c:v>5.648153212409011</c:v>
                </c:pt>
                <c:pt idx="8">
                  <c:v>5.7065461614465613</c:v>
                </c:pt>
                <c:pt idx="9">
                  <c:v>5.8196940811073548</c:v>
                </c:pt>
                <c:pt idx="10">
                  <c:v>5.7096814756118111</c:v>
                </c:pt>
                <c:pt idx="11">
                  <c:v>5.4619145997645147</c:v>
                </c:pt>
                <c:pt idx="12">
                  <c:v>5.1530572102114558</c:v>
                </c:pt>
                <c:pt idx="13">
                  <c:v>5.9956422612201088</c:v>
                </c:pt>
                <c:pt idx="14">
                  <c:v>5.8804837829925578</c:v>
                </c:pt>
                <c:pt idx="15">
                  <c:v>5.6680111072941921</c:v>
                </c:pt>
                <c:pt idx="16">
                  <c:v>5.9908043377758791</c:v>
                </c:pt>
                <c:pt idx="17">
                  <c:v>5.4912697341664956</c:v>
                </c:pt>
                <c:pt idx="18">
                  <c:v>5.632000360521733</c:v>
                </c:pt>
                <c:pt idx="19">
                  <c:v>5.7825349637705532</c:v>
                </c:pt>
                <c:pt idx="20">
                  <c:v>5.8936932231126811</c:v>
                </c:pt>
                <c:pt idx="21">
                  <c:v>5.9133110281105781</c:v>
                </c:pt>
                <c:pt idx="22">
                  <c:v>5.4585054197243368</c:v>
                </c:pt>
                <c:pt idx="23">
                  <c:v>5.4136832798976631</c:v>
                </c:pt>
                <c:pt idx="24">
                  <c:v>4.949079572053007</c:v>
                </c:pt>
                <c:pt idx="25">
                  <c:v>5.7634093115262859</c:v>
                </c:pt>
                <c:pt idx="26">
                  <c:v>4.2068332408861959</c:v>
                </c:pt>
                <c:pt idx="27">
                  <c:v>1.4780156301593166</c:v>
                </c:pt>
                <c:pt idx="28">
                  <c:v>1.480105416812542</c:v>
                </c:pt>
                <c:pt idx="29">
                  <c:v>1.9149894429703012</c:v>
                </c:pt>
                <c:pt idx="30">
                  <c:v>1.9513001184887429</c:v>
                </c:pt>
                <c:pt idx="31">
                  <c:v>2.0081149407549073</c:v>
                </c:pt>
                <c:pt idx="32">
                  <c:v>2.5974150107807263</c:v>
                </c:pt>
                <c:pt idx="33">
                  <c:v>2.8734055521126214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0-407A-8D68-18E056ABAA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2739088"/>
        <c:axId val="302746928"/>
      </c:lineChart>
      <c:dateAx>
        <c:axId val="302739088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6928"/>
        <c:crosses val="autoZero"/>
        <c:auto val="1"/>
        <c:lblOffset val="100"/>
        <c:baseTimeUnit val="months"/>
      </c:dateAx>
      <c:valAx>
        <c:axId val="30274692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94225721784776"/>
          <c:y val="0.19486111111111112"/>
          <c:w val="0.82705774278215227"/>
          <c:h val="0.6129013560804899"/>
        </c:manualLayout>
      </c:layout>
      <c:lineChart>
        <c:grouping val="standard"/>
        <c:varyColors val="0"/>
        <c:ser>
          <c:idx val="0"/>
          <c:order val="0"/>
          <c:tx>
            <c:strRef>
              <c:f>'GRAFICA IPK'!$E$1</c:f>
              <c:strCache>
                <c:ptCount val="1"/>
                <c:pt idx="0">
                  <c:v>IPB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numRef>
              <c:f>'GRAFICA IPK'!$D$2:$D$35</c:f>
              <c:numCache>
                <c:formatCode>dd/mm/yy;@</c:formatCode>
                <c:ptCount val="3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</c:numCache>
            </c:numRef>
          </c:cat>
          <c:val>
            <c:numRef>
              <c:f>'GRAFICA IPK'!$E$2:$E$35</c:f>
              <c:numCache>
                <c:formatCode>#,##0</c:formatCode>
                <c:ptCount val="34"/>
                <c:pt idx="0">
                  <c:v>839450.23809523811</c:v>
                </c:pt>
                <c:pt idx="1">
                  <c:v>998670</c:v>
                </c:pt>
                <c:pt idx="2">
                  <c:v>972671.57894736843</c:v>
                </c:pt>
                <c:pt idx="3">
                  <c:v>980265.04761904757</c:v>
                </c:pt>
                <c:pt idx="4">
                  <c:v>986893.99999999988</c:v>
                </c:pt>
                <c:pt idx="5">
                  <c:v>917855.68421052629</c:v>
                </c:pt>
                <c:pt idx="6">
                  <c:v>913129.14999999991</c:v>
                </c:pt>
                <c:pt idx="7">
                  <c:v>986271.09523809515</c:v>
                </c:pt>
                <c:pt idx="8">
                  <c:v>991718.8</c:v>
                </c:pt>
                <c:pt idx="9">
                  <c:v>994323.36363636353</c:v>
                </c:pt>
                <c:pt idx="10">
                  <c:v>974277.25000000012</c:v>
                </c:pt>
                <c:pt idx="11">
                  <c:v>895242.04999999993</c:v>
                </c:pt>
                <c:pt idx="12">
                  <c:v>839450.23809523811</c:v>
                </c:pt>
                <c:pt idx="13">
                  <c:v>1006860.4999999999</c:v>
                </c:pt>
                <c:pt idx="14">
                  <c:v>983264.65</c:v>
                </c:pt>
                <c:pt idx="15">
                  <c:v>951585.79999999993</c:v>
                </c:pt>
                <c:pt idx="16">
                  <c:v>971137.59090909106</c:v>
                </c:pt>
                <c:pt idx="17">
                  <c:v>921867.38888888888</c:v>
                </c:pt>
                <c:pt idx="18">
                  <c:v>910185.81818181812</c:v>
                </c:pt>
                <c:pt idx="19">
                  <c:v>965668.4</c:v>
                </c:pt>
                <c:pt idx="20">
                  <c:v>968552.19047619053</c:v>
                </c:pt>
                <c:pt idx="21">
                  <c:v>964573.86363636353</c:v>
                </c:pt>
                <c:pt idx="22">
                  <c:v>846450.26315789472</c:v>
                </c:pt>
                <c:pt idx="23">
                  <c:v>834566.90476190462</c:v>
                </c:pt>
                <c:pt idx="24">
                  <c:v>800916.19047619053</c:v>
                </c:pt>
                <c:pt idx="25">
                  <c:v>938286.9</c:v>
                </c:pt>
                <c:pt idx="26">
                  <c:v>648490.52380952379</c:v>
                </c:pt>
                <c:pt idx="27">
                  <c:v>190539.15</c:v>
                </c:pt>
                <c:pt idx="28">
                  <c:v>258130.78947368424</c:v>
                </c:pt>
                <c:pt idx="29">
                  <c:v>329220.15789473685</c:v>
                </c:pt>
                <c:pt idx="30">
                  <c:v>331793.18181818177</c:v>
                </c:pt>
                <c:pt idx="31">
                  <c:v>349493.94736842107</c:v>
                </c:pt>
                <c:pt idx="32">
                  <c:v>425459.95454545447</c:v>
                </c:pt>
                <c:pt idx="33">
                  <c:v>487481.09523809521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B-4492-9054-572C4B7FD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735952"/>
        <c:axId val="302742616"/>
      </c:lineChart>
      <c:dateAx>
        <c:axId val="302735952"/>
        <c:scaling>
          <c:orientation val="minMax"/>
        </c:scaling>
        <c:delete val="0"/>
        <c:axPos val="b"/>
        <c:numFmt formatCode="dd/mm/yy;@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42616"/>
        <c:crosses val="autoZero"/>
        <c:auto val="1"/>
        <c:lblOffset val="100"/>
        <c:baseTimeUnit val="months"/>
      </c:dateAx>
      <c:valAx>
        <c:axId val="302742616"/>
        <c:scaling>
          <c:orientation val="minMax"/>
          <c:min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124692</xdr:colOff>
      <xdr:row>89</xdr:row>
      <xdr:rowOff>102278</xdr:rowOff>
    </xdr:from>
    <xdr:to>
      <xdr:col>17</xdr:col>
      <xdr:colOff>363033</xdr:colOff>
      <xdr:row>113</xdr:row>
      <xdr:rowOff>91352</xdr:rowOff>
    </xdr:to>
    <xdr:graphicFrame macro="">
      <xdr:nvGraphicFramePr>
        <xdr:cNvPr id="3" name="Gráfico 2" descr="En la imagen se muestra los promedios de los años 2018-2019-2020" title="Indicadores Alimentación 2018-2019-20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29934</xdr:rowOff>
    </xdr:from>
    <xdr:to>
      <xdr:col>13</xdr:col>
      <xdr:colOff>0</xdr:colOff>
      <xdr:row>68</xdr:row>
      <xdr:rowOff>158934</xdr:rowOff>
    </xdr:to>
    <xdr:graphicFrame macro="">
      <xdr:nvGraphicFramePr>
        <xdr:cNvPr id="3" name="Gráfico 2" descr="En la grafica se observa los promedios del IPK durante 2018 al 2020" title="IPK Ejecutado del 2018 al 20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46</xdr:row>
      <xdr:rowOff>42182</xdr:rowOff>
    </xdr:from>
    <xdr:to>
      <xdr:col>18</xdr:col>
      <xdr:colOff>383721</xdr:colOff>
      <xdr:row>68</xdr:row>
      <xdr:rowOff>171182</xdr:rowOff>
    </xdr:to>
    <xdr:graphicFrame macro="">
      <xdr:nvGraphicFramePr>
        <xdr:cNvPr id="3" name="Gráfico 2" descr="En la gráfica se muestra bla demanda promedio día hábil" title="Demanda Promedio Día Hábil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9</xdr:row>
      <xdr:rowOff>64770</xdr:rowOff>
    </xdr:from>
    <xdr:to>
      <xdr:col>16</xdr:col>
      <xdr:colOff>548640</xdr:colOff>
      <xdr:row>26</xdr:row>
      <xdr:rowOff>121920</xdr:rowOff>
    </xdr:to>
    <xdr:graphicFrame macro="">
      <xdr:nvGraphicFramePr>
        <xdr:cNvPr id="2" name="Gráfico 1" descr="eN LA GRÁFICA SE OBSERVA EL TRAZADO DEL PROMEDIO POR RECORRIDO DEL 2018 AL 2020" title="IPK CAPITAL">
          <a:extLst>
            <a:ext uri="{FF2B5EF4-FFF2-40B4-BE49-F238E27FC236}">
              <a16:creationId xmlns:a16="http://schemas.microsoft.com/office/drawing/2014/main" id="{98DBD5FF-1DE8-4905-84D3-342203DBE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594360</xdr:colOff>
      <xdr:row>28</xdr:row>
      <xdr:rowOff>19050</xdr:rowOff>
    </xdr:from>
    <xdr:to>
      <xdr:col>17</xdr:col>
      <xdr:colOff>160020</xdr:colOff>
      <xdr:row>46</xdr:row>
      <xdr:rowOff>114300</xdr:rowOff>
    </xdr:to>
    <xdr:graphicFrame macro="">
      <xdr:nvGraphicFramePr>
        <xdr:cNvPr id="3" name="Gráfico 2" descr="En la gráfica de muestra el trazado por recorrido" title="Trazado IPK">
          <a:extLst>
            <a:ext uri="{FF2B5EF4-FFF2-40B4-BE49-F238E27FC236}">
              <a16:creationId xmlns:a16="http://schemas.microsoft.com/office/drawing/2014/main" id="{76046F06-80B7-469B-9A1A-86C168F40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236220</xdr:colOff>
      <xdr:row>9</xdr:row>
      <xdr:rowOff>64770</xdr:rowOff>
    </xdr:from>
    <xdr:to>
      <xdr:col>16</xdr:col>
      <xdr:colOff>548640</xdr:colOff>
      <xdr:row>26</xdr:row>
      <xdr:rowOff>121920</xdr:rowOff>
    </xdr:to>
    <xdr:graphicFrame macro="">
      <xdr:nvGraphicFramePr>
        <xdr:cNvPr id="3" name="Gráfico 2" descr="En la gráfica se muestra el trazado por recorrido" title="TRAZADO IPK">
          <a:extLst>
            <a:ext uri="{FF2B5EF4-FFF2-40B4-BE49-F238E27FC236}">
              <a16:creationId xmlns:a16="http://schemas.microsoft.com/office/drawing/2014/main" id="{B201D17F-8B9A-49D4-A448-5B69013F1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594360</xdr:colOff>
      <xdr:row>28</xdr:row>
      <xdr:rowOff>19050</xdr:rowOff>
    </xdr:from>
    <xdr:to>
      <xdr:col>17</xdr:col>
      <xdr:colOff>160020</xdr:colOff>
      <xdr:row>46</xdr:row>
      <xdr:rowOff>114300</xdr:rowOff>
    </xdr:to>
    <xdr:graphicFrame macro="">
      <xdr:nvGraphicFramePr>
        <xdr:cNvPr id="4" name="Gráfico 3" descr="En el gráfico se muestra el trazado por demanda IPB" title="Demanda IPB">
          <a:extLst>
            <a:ext uri="{FF2B5EF4-FFF2-40B4-BE49-F238E27FC236}">
              <a16:creationId xmlns:a16="http://schemas.microsoft.com/office/drawing/2014/main" id="{9915B0C8-7604-4AB8-A200-0754D41A0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935.724470717592" createdVersion="6" refreshedVersion="6" minRefreshableVersion="3" recordCount="32" xr:uid="{00000000-000A-0000-FFFF-FFFF00000000}">
  <cacheSource type="worksheet">
    <worksheetSource ref="A2:M34" sheet="IPB"/>
  </cacheSource>
  <cacheFields count="13">
    <cacheField name="Año" numFmtId="0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Mes" numFmtId="0">
      <sharedItems count="13">
        <s v="ago"/>
        <s v="Sep"/>
        <s v="oct"/>
        <s v="nov"/>
        <s v="dec"/>
        <s v="ene"/>
        <s v="feb"/>
        <s v="mar"/>
        <s v="abr"/>
        <s v="may"/>
        <s v="jun"/>
        <s v="jul"/>
        <s v="Dic"/>
      </sharedItems>
    </cacheField>
    <cacheField name="Américas" numFmtId="3">
      <sharedItems containsSemiMixedTypes="0" containsString="0" containsNumber="1" minValue="996.91992945326274" maxValue="1326.6913533834588"/>
    </cacheField>
    <cacheField name="Portal 80" numFmtId="3">
      <sharedItems containsSemiMixedTypes="0" containsString="0" containsNumber="1" minValue="935.51330532212887" maxValue="2448.23875"/>
    </cacheField>
    <cacheField name="Portal Suba" numFmtId="3">
      <sharedItems containsSemiMixedTypes="0" containsString="0" containsNumber="1" minValue="1266.1421464108032" maxValue="1793.646153846154"/>
    </cacheField>
    <cacheField name="Portal Usme" numFmtId="3">
      <sharedItems containsSemiMixedTypes="0" containsString="0" containsNumber="1" minValue="989.06716791979943" maxValue="1513.6536203522505"/>
    </cacheField>
    <cacheField name="Portal Norte" numFmtId="3">
      <sharedItems containsSemiMixedTypes="0" containsString="0" containsNumber="1" minValue="1157.2285714285715" maxValue="1723.8348214285713"/>
    </cacheField>
    <cacheField name="Portal Tunal" numFmtId="3">
      <sharedItems containsSemiMixedTypes="0" containsString="0" containsNumber="1" minValue="775.01654560129134" maxValue="1140.3219387755103"/>
    </cacheField>
    <cacheField name="Portal Sur" numFmtId="3">
      <sharedItems containsSemiMixedTypes="0" containsString="0" containsNumber="1" minValue="1143.6686746987953" maxValue="1571.9190140845071"/>
    </cacheField>
    <cacheField name=" 20 de Julio" numFmtId="3">
      <sharedItems containsSemiMixedTypes="0" containsString="0" containsNumber="1" minValue="619.34748803827745" maxValue="1733.6393939393938"/>
    </cacheField>
    <cacheField name=" Engativá" numFmtId="3">
      <sharedItems containsSemiMixedTypes="0" containsString="0" containsNumber="1" minValue="697.77939529675245" maxValue="1101.2418918918918"/>
    </cacheField>
    <cacheField name=" Fontibón" numFmtId="3">
      <sharedItems containsSemiMixedTypes="0" containsString="0" containsNumber="1" minValue="712.57864357864355" maxValue="1145.4548872180451"/>
    </cacheField>
    <cacheField name="Total" numFmtId="3">
      <sharedItems containsSemiMixedTypes="0" containsString="0" containsNumber="1" minValue="993.09421716619261" maxValue="1392.20095298602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a F" refreshedDate="44146.755058101851" createdVersion="6" refreshedVersion="6" minRefreshableVersion="3" recordCount="34" xr:uid="{00000000-000A-0000-FFFF-FFFF01000000}">
  <cacheSource type="worksheet">
    <worksheetSource ref="A2:M36" sheet="IPK EJECUTADO"/>
  </cacheSource>
  <cacheFields count="13">
    <cacheField name="Año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Américas" numFmtId="2">
      <sharedItems containsSemiMixedTypes="0" containsString="0" containsNumber="1" minValue="1.4012942773572707" maxValue="6.6557150530593345"/>
    </cacheField>
    <cacheField name="Portal 80" numFmtId="2">
      <sharedItems containsSemiMixedTypes="0" containsString="0" containsNumber="1" minValue="0.88162621976283573" maxValue="6.4763432970551591"/>
    </cacheField>
    <cacheField name="Portal Suba" numFmtId="2">
      <sharedItems containsSemiMixedTypes="0" containsString="0" containsNumber="1" minValue="2.3155756995778867" maxValue="11.110817245630319"/>
    </cacheField>
    <cacheField name="Portal Usme" numFmtId="2">
      <sharedItems containsSemiMixedTypes="0" containsString="0" containsNumber="1" minValue="1.8802661263582463" maxValue="6.0955382962121911"/>
    </cacheField>
    <cacheField name="Portal Norte" numFmtId="2">
      <sharedItems containsSemiMixedTypes="0" containsString="0" containsNumber="1" minValue="1.3568979015554887" maxValue="6.4929202320995723"/>
    </cacheField>
    <cacheField name="Portal Tunal" numFmtId="2">
      <sharedItems containsSemiMixedTypes="0" containsString="0" containsNumber="1" minValue="1.2196480286288274" maxValue="5.3278039253903673"/>
    </cacheField>
    <cacheField name="Portal Sur" numFmtId="2">
      <sharedItems containsSemiMixedTypes="0" containsString="0" containsNumber="1" minValue="1.4479934990613981" maxValue="7.3296950129050202"/>
    </cacheField>
    <cacheField name=" 20 de Julio" numFmtId="2">
      <sharedItems containsSemiMixedTypes="0" containsString="0" containsNumber="1" minValue="1.5643905914614982" maxValue="5.1835464387241954"/>
    </cacheField>
    <cacheField name=" Engativá" numFmtId="2">
      <sharedItems containsSemiMixedTypes="0" containsString="0" containsNumber="1" minValue="0.71916290173954045" maxValue="3.6034316269104627"/>
    </cacheField>
    <cacheField name=" Fontibón" numFmtId="2">
      <sharedItems containsSemiMixedTypes="0" containsString="0" containsNumber="1" minValue="1.1840922001733858" maxValue="5.3458096319790371"/>
    </cacheField>
    <cacheField name="Promedio" numFmtId="2">
      <sharedItems containsSemiMixedTypes="0" containsString="0" containsNumber="1" minValue="1.4780156301593166" maxValue="5.99564226122010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mila F" refreshedDate="44146.755102430558" createdVersion="6" refreshedVersion="6" minRefreshableVersion="3" recordCount="71" xr:uid="{00000000-000A-0000-FFFF-FFFF02000000}">
  <cacheSource type="worksheet">
    <worksheetSource ref="A2:M73" sheet="IPK"/>
  </cacheSource>
  <cacheFields count="13">
    <cacheField name="Año" numFmtId="0">
      <sharedItems containsString="0" containsBlank="1" containsNumber="1" containsInteger="1" minValue="2015" maxValue="2020" count="7">
        <n v="2015"/>
        <n v="2016"/>
        <n v="2017"/>
        <n v="2018"/>
        <n v="2019"/>
        <n v="2020"/>
        <m/>
      </sharedItems>
    </cacheField>
    <cacheField name="Mes" numFmtId="0">
      <sharedItems containsBlank="1" count="13">
        <s v="ene"/>
        <s v="feb"/>
        <s v="mar"/>
        <s v="abr"/>
        <s v="may"/>
        <s v="jun"/>
        <s v="jul"/>
        <s v="ago"/>
        <s v="sep"/>
        <s v="oct"/>
        <s v="nov"/>
        <s v="dic"/>
        <m/>
      </sharedItems>
    </cacheField>
    <cacheField name="Américas" numFmtId="2">
      <sharedItems containsString="0" containsBlank="1" containsNumber="1" minValue="1.3853935882467838" maxValue="6.4217582820355732"/>
    </cacheField>
    <cacheField name="Portal 80" numFmtId="2">
      <sharedItems containsString="0" containsBlank="1" containsNumber="1" minValue="0.88624170244877587" maxValue="7.0025971278716685"/>
    </cacheField>
    <cacheField name="Portal Suba" numFmtId="2">
      <sharedItems containsString="0" containsBlank="1" containsNumber="1" minValue="2.2381192426618881" maxValue="10.275585418344349"/>
    </cacheField>
    <cacheField name="Portal Usme" numFmtId="2">
      <sharedItems containsString="0" containsBlank="1" containsNumber="1" minValue="1.7404178918907725" maxValue="5.7006126745903396"/>
    </cacheField>
    <cacheField name="Portal Norte" numFmtId="2">
      <sharedItems containsString="0" containsBlank="1" containsNumber="1" minValue="1.3501026121274864" maxValue="8.2100225331800711"/>
    </cacheField>
    <cacheField name="Portal Tunal" numFmtId="2">
      <sharedItems containsString="0" containsBlank="1" containsNumber="1" minValue="1.2040683603369764" maxValue="5.2389297862126813"/>
    </cacheField>
    <cacheField name="Portal Sur" numFmtId="2">
      <sharedItems containsString="0" containsBlank="1" containsNumber="1" minValue="1.4476652398987033" maxValue="7.7741870516444624"/>
    </cacheField>
    <cacheField name=" 20 de Julio" numFmtId="2">
      <sharedItems containsString="0" containsBlank="1" containsNumber="1" minValue="1.4000106684634595" maxValue="4.0223285555275625"/>
    </cacheField>
    <cacheField name=" Engativá" numFmtId="2">
      <sharedItems containsString="0" containsBlank="1" containsNumber="1" minValue="0.88791021406882908" maxValue="3.7064782432205745"/>
    </cacheField>
    <cacheField name=" Fontibón" numFmtId="2">
      <sharedItems containsString="0" containsBlank="1" containsNumber="1" minValue="1.0178135425450012" maxValue="4.2574228759642816"/>
    </cacheField>
    <cacheField name="Promedio" numFmtId="2">
      <sharedItems containsString="0" containsBlank="1" containsNumber="1" minValue="1.4332967975946866" maxValue="6.10057795989581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x v="0"/>
    <n v="1254.3645738550199"/>
    <n v="1381.5011904761905"/>
    <n v="1617.5927505330492"/>
    <n v="1143.9478696741855"/>
    <n v="1723.8348214285713"/>
    <n v="931.07807807807808"/>
    <n v="1276.3734939759036"/>
    <n v="652.89935064935059"/>
    <n v="914.91388044579537"/>
    <n v="1027.9890109890109"/>
    <n v="1184.9228124462782"/>
  </r>
  <r>
    <x v="0"/>
    <x v="1"/>
    <n v="1230.2192902638762"/>
    <n v="1321.2910714285713"/>
    <n v="1558.6886993603412"/>
    <n v="1117.7994987468671"/>
    <n v="1648.0885416666667"/>
    <n v="922.77949377949381"/>
    <n v="1245.1072862880092"/>
    <n v="643.46699134199127"/>
    <n v="871.63627152988863"/>
    <n v="963.6874236874238"/>
    <n v="1150.2968884304626"/>
  </r>
  <r>
    <x v="0"/>
    <x v="2"/>
    <n v="1251.8471337579617"/>
    <n v="1339.8071428571429"/>
    <n v="1570.6545842217483"/>
    <n v="1121.6501253132833"/>
    <n v="1654.4888392857142"/>
    <n v="913.85499785499792"/>
    <n v="1263.8514056224901"/>
    <n v="643.56601731601734"/>
    <n v="896.82269503546092"/>
    <n v="995.2368742368742"/>
    <n v="1161.6591599335279"/>
  </r>
  <r>
    <x v="0"/>
    <x v="3"/>
    <n v="1280.4066878980891"/>
    <n v="1362.8881249999999"/>
    <n v="1642.3153846153846"/>
    <n v="1142.5152631578947"/>
    <n v="1691.78984375"/>
    <n v="894.03177966101691"/>
    <n v="1298.25"/>
    <n v="635.31477272727273"/>
    <n v="908.40319148936169"/>
    <n v="1022.2192307692309"/>
    <n v="1178.6346889952154"/>
  </r>
  <r>
    <x v="0"/>
    <x v="4"/>
    <n v="1195.1109621186724"/>
    <n v="1203.875"/>
    <n v="1448.7546558704453"/>
    <n v="1059.7844875346261"/>
    <n v="1473.3955592105262"/>
    <n v="848.38626226583415"/>
    <n v="1246.2136968928346"/>
    <n v="619.34748803827745"/>
    <n v="852.55991041433379"/>
    <n v="937.16329284750339"/>
    <n v="1085.8324099722993"/>
  </r>
  <r>
    <x v="1"/>
    <x v="5"/>
    <n v="1081.0291173794358"/>
    <n v="1111.042857142857"/>
    <n v="1266.1421464108032"/>
    <n v="989.06716791979943"/>
    <n v="1231.0662202380952"/>
    <n v="775.01654560129134"/>
    <n v="1238.8818129661504"/>
    <n v="658.76948051948045"/>
    <n v="771.75075987841956"/>
    <n v="890.79365079365084"/>
    <n v="1001.7305943857257"/>
  </r>
  <r>
    <x v="1"/>
    <x v="6"/>
    <n v="1311.9872611464968"/>
    <n v="1379.2"/>
    <n v="1611.1194029850747"/>
    <n v="1153"/>
    <n v="1457.828125"/>
    <n v="904.32203389830511"/>
    <n v="1409.3975903614457"/>
    <n v="741.5454545454545"/>
    <n v="885.55319148936167"/>
    <n v="1051.3846153846155"/>
    <n v="1191.7303102625299"/>
  </r>
  <r>
    <x v="1"/>
    <x v="7"/>
    <n v="1293.2381278930225"/>
    <n v="1334.8565789473685"/>
    <n v="1563.437549096622"/>
    <n v="1126.208864265928"/>
    <n v="1389.8591093117409"/>
    <n v="896.49687778768964"/>
    <n v="1490.3171477079798"/>
    <n v="766.91900409706898"/>
    <n v="851.35498320268755"/>
    <n v="1094.5854361932229"/>
    <n v="1181.8609707744451"/>
  </r>
  <r>
    <x v="1"/>
    <x v="8"/>
    <n v="1279.8016378525931"/>
    <n v="1370.4148809523808"/>
    <n v="1605.4342572850035"/>
    <n v="1081.2451127819547"/>
    <n v="1377.0334044065387"/>
    <n v="914.11864406779659"/>
    <n v="1426.2753872633391"/>
    <n v="730.42398164084909"/>
    <n v="835.50050658561292"/>
    <n v="1000.4587688734031"/>
    <n v="1169.7673599272644"/>
  </r>
  <r>
    <x v="1"/>
    <x v="9"/>
    <n v="1272.1995753715501"/>
    <n v="1356.1660714285713"/>
    <n v="1612.9864960909738"/>
    <n v="1119.593984962406"/>
    <n v="1478.6688644688643"/>
    <n v="918.35633575464078"/>
    <n v="1436.5438898450946"/>
    <n v="727.39529546758467"/>
    <n v="834.70820668693011"/>
    <n v="997.95354239256676"/>
    <n v="1180.4952153110046"/>
  </r>
  <r>
    <x v="1"/>
    <x v="10"/>
    <n v="1203.6052631578948"/>
    <n v="1212.7164473684211"/>
    <n v="1552.4786967418545"/>
    <n v="1229.2333544705136"/>
    <n v="1392.9923599320884"/>
    <n v="835.03643724696349"/>
    <n v="1531.1330014224752"/>
    <n v="968.43917169974122"/>
    <n v="833.12877939529676"/>
    <n v="990.60387811634348"/>
    <n v="1175.2313498214164"/>
  </r>
  <r>
    <x v="1"/>
    <x v="11"/>
    <n v="1195.9608280254777"/>
    <n v="1201.8924999999999"/>
    <n v="1471.7876923076922"/>
    <n v="1075.7036842105265"/>
    <n v="1247.8955223880596"/>
    <n v="833.81958333333341"/>
    <n v="1356.0777108433736"/>
    <n v="833.77028985507252"/>
    <n v="855.99893617021269"/>
    <n v="934.24874999999997"/>
    <n v="1109.5129404617253"/>
  </r>
  <r>
    <x v="1"/>
    <x v="0"/>
    <n v="1290.0730967546253"/>
    <n v="1323.9994047619048"/>
    <n v="1644.2161172161173"/>
    <n v="1125.2040100250626"/>
    <n v="1474.9445628997867"/>
    <n v="903.64563492063485"/>
    <n v="1366.0441767068273"/>
    <n v="907.62193362193364"/>
    <n v="918.83586626139822"/>
    <n v="1007.8119047619048"/>
    <n v="1202.7696283391404"/>
  </r>
  <r>
    <x v="1"/>
    <x v="1"/>
    <n v="1280.6936305732484"/>
    <n v="1325.0743749999999"/>
    <n v="1653.5661538461538"/>
    <n v="1103.7145833333334"/>
    <n v="1484.5119402985074"/>
    <n v="954.05431034482763"/>
    <n v="1402.3391566265059"/>
    <n v="917.57196969696975"/>
    <n v="927.06808510638291"/>
    <n v="1013.67125"/>
    <n v="1213.8541003671971"/>
  </r>
  <r>
    <x v="1"/>
    <x v="2"/>
    <n v="1257.3969310943833"/>
    <n v="1306.8062500000001"/>
    <n v="1638.6405594405594"/>
    <n v="1082.422821969697"/>
    <n v="1450.1478968792401"/>
    <n v="1121.7618849040869"/>
    <n v="1441.409090909091"/>
    <n v="894.31060606060601"/>
    <n v="924.38781431334621"/>
    <n v="1010.0920454545454"/>
    <n v="1227.5597081930414"/>
  </r>
  <r>
    <x v="1"/>
    <x v="3"/>
    <n v="1242.6773885350319"/>
    <n v="1259.2362499999999"/>
    <n v="1597.863846153846"/>
    <n v="1051.440625"/>
    <n v="1415.0552238805969"/>
    <n v="1098.3449541284403"/>
    <n v="1412.5198795180722"/>
    <n v="889.85454545454547"/>
    <n v="913.31489361702131"/>
    <n v="1005.3725000000001"/>
    <n v="1202.8114197530865"/>
  </r>
  <r>
    <x v="1"/>
    <x v="4"/>
    <n v="1326.6913533834588"/>
    <n v="1216.0324324324324"/>
    <n v="1793.646153846154"/>
    <n v="1135.9674698795181"/>
    <n v="1301.3"/>
    <n v="1140.3219387755103"/>
    <n v="1571.9190140845071"/>
    <n v="1010.3807017543859"/>
    <n v="1101.2418918918918"/>
    <n v="1007.5597222222223"/>
    <n v="1269.8468794326241"/>
  </r>
  <r>
    <x v="2"/>
    <x v="5"/>
    <n v="1266.5788912579956"/>
    <n v="1307.1092436974789"/>
    <n v="1631.3754578754581"/>
    <n v="1118.5878684807255"/>
    <n v="1250.6069538926681"/>
    <n v="933.18318756073859"/>
    <n v="1335.4180581323437"/>
    <n v="1017.047619047619"/>
    <n v="980.33204633204639"/>
    <n v="965.0264550264551"/>
    <n v="1189.0230001348982"/>
  </r>
  <r>
    <x v="2"/>
    <x v="6"/>
    <n v="1324.4850318471338"/>
    <n v="1347.910625"/>
    <n v="1692.3953846153845"/>
    <n v="1066.0895833333334"/>
    <n v="1505.4880597014926"/>
    <n v="1082.0598130841122"/>
    <n v="1419.8596385542169"/>
    <n v="928.71515151515143"/>
    <n v="879.6585106382978"/>
    <n v="1014.5756097560975"/>
    <n v="1244.5741656365883"/>
  </r>
  <r>
    <x v="2"/>
    <x v="7"/>
    <n v="1289.4108280254777"/>
    <n v="1351.288125"/>
    <n v="1700.9353846153847"/>
    <n v="1040.0927083333333"/>
    <n v="1493.6343283582089"/>
    <n v="891.40937500000007"/>
    <n v="1414.8271084337348"/>
    <n v="916.25227272727273"/>
    <n v="892.26489361702124"/>
    <n v="1038.129268292683"/>
    <n v="1207.9418304668304"/>
  </r>
  <r>
    <x v="2"/>
    <x v="8"/>
    <n v="1233.1519108280256"/>
    <n v="1287.0475000000001"/>
    <n v="1648.916153846154"/>
    <n v="992.98489583333333"/>
    <n v="1439.6246268656716"/>
    <n v="880.47723214285713"/>
    <n v="1417.2861445783133"/>
    <n v="864.68939393939399"/>
    <n v="859.55638297872349"/>
    <n v="1032.6670731707318"/>
    <n v="1169.0243243243242"/>
  </r>
  <r>
    <x v="2"/>
    <x v="9"/>
    <n v="1272.8207874927621"/>
    <n v="1332.0789772727271"/>
    <n v="1699.4097902097903"/>
    <n v="990.655303030303"/>
    <n v="1468.843962008141"/>
    <n v="909.02922077922074"/>
    <n v="1442.1226725082147"/>
    <n v="876.73415977961429"/>
    <n v="852.70889748549325"/>
    <n v="1007.6119733924612"/>
    <n v="1193.0437234755418"/>
  </r>
  <r>
    <x v="2"/>
    <x v="10"/>
    <n v="1304.510885885886"/>
    <n v="1351.3256172839506"/>
    <n v="1624.3474426807761"/>
    <n v="1142.809327846365"/>
    <n v="1430.5820105820108"/>
    <n v="866.41369047619048"/>
    <n v="1506.3216374269005"/>
    <n v="964.23879142300189"/>
    <n v="825.13947990543738"/>
    <n v="1030.3569444444445"/>
    <n v="1214.5815400380618"/>
  </r>
  <r>
    <x v="2"/>
    <x v="11"/>
    <n v="1229.4037780401418"/>
    <n v="1231.9315230224322"/>
    <n v="1539.6967329545455"/>
    <n v="1389.9937733499378"/>
    <n v="1375.483916083916"/>
    <n v="873.78940783986661"/>
    <n v="1374.7488913525499"/>
    <n v="801.68108504398822"/>
    <n v="820.62572533849129"/>
    <n v="1061.4796650717703"/>
    <n v="1180.5263530244074"/>
  </r>
  <r>
    <x v="2"/>
    <x v="0"/>
    <n v="1283.6127388535033"/>
    <n v="1284.7275"/>
    <n v="1627.8784615384616"/>
    <n v="1476.5089041095889"/>
    <n v="1451.8641791044774"/>
    <n v="938.96146788990825"/>
    <n v="1377.7120481927711"/>
    <n v="781.69621212121206"/>
    <n v="850.71063829787238"/>
    <n v="1111.0157894736842"/>
    <n v="1230.1508280254777"/>
  </r>
  <r>
    <x v="2"/>
    <x v="1"/>
    <n v="1249.5201698513799"/>
    <n v="1278.6196428571429"/>
    <n v="1627.0050505050503"/>
    <n v="1513.6536203522505"/>
    <n v="1442.1101634683723"/>
    <n v="943.63870685889037"/>
    <n v="1399.4842226047044"/>
    <n v="809.12987012987014"/>
    <n v="843.48632218844989"/>
    <n v="1145.4548872180451"/>
    <n v="1232.2546952623288"/>
  </r>
  <r>
    <x v="2"/>
    <x v="2"/>
    <n v="1260.2252460914881"/>
    <n v="1276.7357954545455"/>
    <n v="1596.7396694214876"/>
    <n v="1469.4398034398034"/>
    <n v="1452.1872455902308"/>
    <n v="930.04378648874058"/>
    <n v="1413.0706462212486"/>
    <n v="797.36432506887058"/>
    <n v="828.84816247582216"/>
    <n v="1129.4258373205741"/>
    <n v="1225.6338800970311"/>
  </r>
  <r>
    <x v="2"/>
    <x v="3"/>
    <n v="1139.3995977204156"/>
    <n v="1104.2907894736841"/>
    <n v="1414.4027113237642"/>
    <n v="1269.7119487908963"/>
    <n v="1281.7910447761194"/>
    <n v="803.99468855625298"/>
    <n v="1232.3138871274573"/>
    <n v="700.1961722488038"/>
    <n v="697.77939529675245"/>
    <n v="976.47229916897504"/>
    <n v="1075.5403597940212"/>
  </r>
  <r>
    <x v="2"/>
    <x v="12"/>
    <n v="1160.5652038593214"/>
    <n v="1082.647495361781"/>
    <n v="1460.5867895545314"/>
    <n v="1282.0585585585584"/>
    <n v="1191.998556998557"/>
    <n v="817.12639074321328"/>
    <n v="1299.9767857142856"/>
    <n v="737.80952380952385"/>
    <n v="773.99259259259259"/>
    <n v="974.48133848133853"/>
    <n v="1090.9371304077185"/>
  </r>
  <r>
    <x v="3"/>
    <x v="5"/>
    <n v="1090.2331154684096"/>
    <n v="1065.7736549165122"/>
    <n v="1319.1981566820275"/>
    <n v="1259.4401544401546"/>
    <n v="1212.0115440115442"/>
    <n v="815.28386500231159"/>
    <n v="1231.8166666666666"/>
    <n v="718.87425595238096"/>
    <n v="748.84021164021169"/>
    <n v="941.59459459459458"/>
    <n v="1052.4522870909204"/>
  </r>
  <r>
    <x v="3"/>
    <x v="6"/>
    <n v="1247.5101910828025"/>
    <n v="2448.23875"/>
    <n v="1517.9825757575759"/>
    <n v="1418.3222972972974"/>
    <n v="1535.4373134328359"/>
    <n v="891.48211009174315"/>
    <n v="1143.6686746987953"/>
    <n v="1733.6393939393938"/>
    <n v="1071.5936170212767"/>
    <n v="1027.5210526315791"/>
    <n v="1392.2009529860231"/>
  </r>
  <r>
    <x v="3"/>
    <x v="7"/>
    <n v="996.91992945326274"/>
    <n v="935.51330532212887"/>
    <n v="1387.2948717948716"/>
    <n v="1245.28955453149"/>
    <n v="1157.2285714285715"/>
    <n v="794.64313081554462"/>
    <n v="1151.175293305728"/>
    <n v="707.32451499118167"/>
    <n v="711.07644110275692"/>
    <n v="712.57864357864355"/>
    <n v="993.0942171661926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x v="0"/>
    <x v="0"/>
    <n v="5.5837373000000277"/>
    <n v="5.2258490563969469"/>
    <n v="7.4906973727043207"/>
    <n v="4.6935238000995545"/>
    <n v="5.3032834284032182"/>
    <n v="4.0571611331193598"/>
    <n v="6.4172312763975654"/>
    <n v="3.9425569686954325"/>
    <n v="3.3118092254925449"/>
    <n v="3.1041144714822049"/>
    <n v="4.9129964032791182"/>
  </r>
  <r>
    <x v="0"/>
    <x v="1"/>
    <n v="6.3585050156190928"/>
    <n v="6.4763432970551591"/>
    <n v="9.5195173110970366"/>
    <n v="5.5735641404199576"/>
    <n v="6.103773770041931"/>
    <n v="4.6405655844166258"/>
    <n v="7.1286638578564618"/>
    <n v="4.2784484657435859"/>
    <n v="3.6034316269104627"/>
    <n v="3.7099624757351704"/>
    <n v="5.739277554489548"/>
  </r>
  <r>
    <x v="0"/>
    <x v="2"/>
    <n v="6.3233821457847386"/>
    <n v="5.7476690651656943"/>
    <n v="8.9561933143774013"/>
    <n v="5.3732751909934358"/>
    <n v="5.6704561514958032"/>
    <n v="4.5492519796788127"/>
    <n v="7.0652821159677792"/>
    <n v="4.2182428033589927"/>
    <n v="3.4026389886662898"/>
    <n v="3.4390737034413559"/>
    <n v="5.4745465458930314"/>
  </r>
  <r>
    <x v="0"/>
    <x v="3"/>
    <n v="6.5051396693586012"/>
    <n v="6.2028612783910004"/>
    <n v="9.4817705624815982"/>
    <n v="5.3653875823496326"/>
    <n v="5.7796542653777605"/>
    <n v="4.6629345179465664"/>
    <n v="7.248945303657254"/>
    <n v="5.0152583861197737"/>
    <n v="3.480987172615992"/>
    <n v="3.6508991297494995"/>
    <n v="5.7393837868047672"/>
  </r>
  <r>
    <x v="0"/>
    <x v="4"/>
    <n v="6.1513534280815927"/>
    <n v="6.1604550694685782"/>
    <n v="9.7887928815858434"/>
    <n v="5.4811567744215273"/>
    <n v="5.9659152679203311"/>
    <n v="4.627161036324793"/>
    <n v="7.2639012187990248"/>
    <n v="4.9164676397211569"/>
    <n v="3.4119595074420945"/>
    <n v="3.5744570642541262"/>
    <n v="5.7341619888019064"/>
  </r>
  <r>
    <x v="0"/>
    <x v="5"/>
    <n v="6.0055277033866874"/>
    <n v="5.5314305467321967"/>
    <n v="8.9547211222964016"/>
    <n v="5.3468455694179671"/>
    <n v="5.6310227458192301"/>
    <n v="4.194201003320674"/>
    <n v="7.3296950129050202"/>
    <n v="4.6405136655471093"/>
    <n v="3.1789094314546542"/>
    <n v="3.6938835189111656"/>
    <n v="5.4506750319791104"/>
  </r>
  <r>
    <x v="0"/>
    <x v="6"/>
    <n v="5.9047755506454296"/>
    <n v="5.4083025625976857"/>
    <n v="8.4556071689023131"/>
    <n v="5.3360386499779331"/>
    <n v="5.2350179812952469"/>
    <n v="4.2303731600340235"/>
    <n v="6.7735993501538774"/>
    <n v="4.70502328935184"/>
    <n v="3.1282037604173465"/>
    <n v="3.6690371735023652"/>
    <n v="5.2845978646878065"/>
  </r>
  <r>
    <x v="0"/>
    <x v="7"/>
    <n v="6.3455557297495284"/>
    <n v="5.9047620564580994"/>
    <n v="9.4848543876089302"/>
    <n v="5.4538372591751267"/>
    <n v="6.0999446688990879"/>
    <n v="4.4796775649025768"/>
    <n v="6.7838108093994967"/>
    <n v="4.6048125291514985"/>
    <n v="3.3657134567457905"/>
    <n v="3.9585636619999667"/>
    <n v="5.648153212409011"/>
  </r>
  <r>
    <x v="0"/>
    <x v="8"/>
    <n v="6.4193192677792261"/>
    <n v="6.0556117966471703"/>
    <n v="9.5992442764436365"/>
    <n v="5.4585990680583816"/>
    <n v="6.2726785547305361"/>
    <n v="4.5121778218036228"/>
    <n v="6.5729544130893798"/>
    <n v="4.6342122492798676"/>
    <n v="3.4710072130239444"/>
    <n v="4.0696569536098446"/>
    <n v="5.7065461614465613"/>
  </r>
  <r>
    <x v="0"/>
    <x v="9"/>
    <n v="6.330660945018435"/>
    <n v="6.0291498480652317"/>
    <n v="9.4175819652608155"/>
    <n v="5.5467622843151148"/>
    <n v="6.1017323210123973"/>
    <n v="5.3123847124481154"/>
    <n v="6.838204538967215"/>
    <n v="4.733704922604864"/>
    <n v="3.5124388947660088"/>
    <n v="4.3743203786153408"/>
    <n v="5.8196940811073548"/>
  </r>
  <r>
    <x v="0"/>
    <x v="10"/>
    <n v="6.236344531699185"/>
    <n v="5.7790033827371126"/>
    <n v="9.4247075734505525"/>
    <n v="5.5824937986977794"/>
    <n v="5.9442687176078373"/>
    <n v="5.3278039253903673"/>
    <n v="6.7750098856379761"/>
    <n v="4.8207660874301155"/>
    <n v="3.4642076389118963"/>
    <n v="3.7422092145552841"/>
    <n v="5.7096814756118111"/>
  </r>
  <r>
    <x v="0"/>
    <x v="11"/>
    <n v="5.8822856035298559"/>
    <n v="5.3379063504380069"/>
    <n v="8.8064494146178873"/>
    <n v="5.3711970528931916"/>
    <n v="5.3449672531101324"/>
    <n v="5.1334228081543216"/>
    <n v="6.7947694963579508"/>
    <n v="4.5269723438966212"/>
    <n v="3.4957922807570174"/>
    <n v="3.9253833938901672"/>
    <n v="5.4619145997645147"/>
  </r>
  <r>
    <x v="1"/>
    <x v="0"/>
    <n v="5.4751233093089215"/>
    <n v="5.1028783187193785"/>
    <n v="8.5364211045221907"/>
    <n v="5.0722575196350794"/>
    <n v="5.1661238783619661"/>
    <n v="4.7596148133651583"/>
    <n v="5.9735899842237572"/>
    <n v="4.5883607250516354"/>
    <n v="3.0642095088613424"/>
    <n v="3.7919929400651302"/>
    <n v="5.1530572102114558"/>
  </r>
  <r>
    <x v="1"/>
    <x v="1"/>
    <n v="6.6557150530593345"/>
    <n v="6.2902428157392505"/>
    <n v="10.574404560165577"/>
    <n v="5.7979541252946314"/>
    <n v="6.4929202320995723"/>
    <n v="4.4312011229765904"/>
    <n v="6.7775639434890032"/>
    <n v="5.1835464387241954"/>
    <n v="3.3121741354665977"/>
    <n v="4.4407001851863424"/>
    <n v="5.9956422612201088"/>
  </r>
  <r>
    <x v="1"/>
    <x v="2"/>
    <n v="6.4401098670611905"/>
    <n v="6.1358865442762474"/>
    <n v="10.252261095242146"/>
    <n v="5.6511475825780701"/>
    <n v="6.2782216428247475"/>
    <n v="4.493155395095954"/>
    <n v="6.7748735432007736"/>
    <n v="4.8742240703547743"/>
    <n v="3.3972706549763068"/>
    <n v="4.507687434315363"/>
    <n v="5.8804837829925578"/>
  </r>
  <r>
    <x v="1"/>
    <x v="3"/>
    <n v="6.1118170619395924"/>
    <n v="5.9193999663940282"/>
    <n v="9.733344787601327"/>
    <n v="5.313769476527054"/>
    <n v="5.9893820496952186"/>
    <n v="4.3904778647358587"/>
    <n v="6.7498820529364956"/>
    <n v="4.7022507326128409"/>
    <n v="3.2494195425161529"/>
    <n v="4.5203675379833568"/>
    <n v="5.6680111072941921"/>
  </r>
  <r>
    <x v="1"/>
    <x v="4"/>
    <n v="6.413502746685773"/>
    <n v="6.226936376313942"/>
    <n v="11.110817245630319"/>
    <n v="5.8654136032542308"/>
    <n v="6.2156265299174702"/>
    <n v="4.5807092905863147"/>
    <n v="6.877197046007085"/>
    <n v="4.8942221829235795"/>
    <n v="3.2159632214257448"/>
    <n v="4.5076551350143363"/>
    <n v="5.9908043377758791"/>
  </r>
  <r>
    <x v="1"/>
    <x v="5"/>
    <n v="6.0381999274553841"/>
    <n v="5.6189991134611752"/>
    <n v="9.3211882894423468"/>
    <n v="5.1465017881120234"/>
    <n v="5.6655294595698118"/>
    <n v="4.3490865755724988"/>
    <n v="6.7007208801453135"/>
    <n v="4.7422713843270099"/>
    <n v="3.0484146184855145"/>
    <n v="4.2817853050938854"/>
    <n v="5.4912697341664956"/>
  </r>
  <r>
    <x v="1"/>
    <x v="6"/>
    <n v="6.052449066949591"/>
    <n v="5.6427440127255446"/>
    <n v="9.3270405576189273"/>
    <n v="5.6988811028123569"/>
    <n v="5.650794619091779"/>
    <n v="4.3019010288341129"/>
    <n v="6.5701620234719318"/>
    <n v="5.1752927338889423"/>
    <n v="3.1151103990408835"/>
    <n v="4.7856280607832602"/>
    <n v="5.632000360521733"/>
  </r>
  <r>
    <x v="1"/>
    <x v="7"/>
    <n v="6.3179772066013324"/>
    <n v="5.9041685263100048"/>
    <n v="9.8377594824663923"/>
    <n v="5.903200838074329"/>
    <n v="6.0544267969122547"/>
    <n v="4.6037763369933788"/>
    <n v="6.5716808706313588"/>
    <n v="4.6536214477689093"/>
    <n v="3.1553622790742"/>
    <n v="4.8233758528733777"/>
    <n v="5.7825349637705532"/>
  </r>
  <r>
    <x v="1"/>
    <x v="8"/>
    <n v="6.3519022407209134"/>
    <n v="6.0202020144814412"/>
    <n v="10.120858463086979"/>
    <n v="6.0955382962121911"/>
    <n v="6.0629432062957695"/>
    <n v="4.6023694095712004"/>
    <n v="6.686004532408651"/>
    <n v="4.7082896830871075"/>
    <n v="3.1838065299220411"/>
    <n v="5.1050178553405132"/>
    <n v="5.8936932231126811"/>
  </r>
  <r>
    <x v="1"/>
    <x v="9"/>
    <n v="6.3456365108694452"/>
    <n v="6.0959163938979097"/>
    <n v="10.00016248837392"/>
    <n v="6.0297751288293631"/>
    <n v="6.0699481960676991"/>
    <n v="4.473375220798208"/>
    <n v="6.748144072653937"/>
    <n v="4.8050294238219857"/>
    <n v="3.2193132138142748"/>
    <n v="5.3458096319790371"/>
    <n v="5.9133110281105781"/>
  </r>
  <r>
    <x v="1"/>
    <x v="10"/>
    <n v="6.0129621177300452"/>
    <n v="5.5855790348893386"/>
    <n v="8.9853689842084226"/>
    <n v="5.5770322031493835"/>
    <n v="5.7411136591092138"/>
    <n v="4.1608621311167893"/>
    <n v="6.4136273874773808"/>
    <n v="4.3978343572790353"/>
    <n v="2.9306327091280866"/>
    <n v="4.7800416131556771"/>
    <n v="5.4585054197243368"/>
  </r>
  <r>
    <x v="1"/>
    <x v="11"/>
    <n v="6.0053948291127819"/>
    <n v="5.1894219453807056"/>
    <n v="9.6332353583134775"/>
    <n v="5.417127855432871"/>
    <n v="5.3176031970368927"/>
    <n v="4.0809464567912501"/>
    <n v="6.4084855182532232"/>
    <n v="4.3657358372269659"/>
    <n v="3.0030148455915597"/>
    <n v="4.7158669558368995"/>
    <n v="5.4136832798976631"/>
  </r>
  <r>
    <x v="2"/>
    <x v="0"/>
    <n v="5.4968117966594789"/>
    <n v="4.8744222385998723"/>
    <n v="7.6964920034171387"/>
    <n v="5.1224535160451925"/>
    <n v="5.0930883594847911"/>
    <n v="3.8419799065804829"/>
    <n v="5.804085078620993"/>
    <n v="4.2062304055310209"/>
    <n v="2.7824557894829973"/>
    <n v="4.5727766261081015"/>
    <n v="4.949079572053007"/>
  </r>
  <r>
    <x v="2"/>
    <x v="1"/>
    <n v="6.3941598683211538"/>
    <n v="5.928689667713944"/>
    <n v="9.9722036338248063"/>
    <n v="5.7160762578983313"/>
    <n v="6.2136989823043924"/>
    <n v="4.091096649951476"/>
    <n v="6.569226224540663"/>
    <n v="4.5365136403478488"/>
    <n v="3.1585641345772042"/>
    <n v="5.0538640557830394"/>
    <n v="5.7634093115262859"/>
  </r>
  <r>
    <x v="2"/>
    <x v="2"/>
    <n v="4.5851172619754959"/>
    <n v="3.844297801001237"/>
    <n v="7.6047084575008448"/>
    <n v="4.553352927350466"/>
    <n v="4.438132688326677"/>
    <n v="3.3404949190464115"/>
    <n v="4.8678991614386078"/>
    <n v="3.476447697633243"/>
    <n v="2.3260630921524776"/>
    <n v="3.0318184024365085"/>
    <n v="4.2068332408861959"/>
  </r>
  <r>
    <x v="2"/>
    <x v="3"/>
    <n v="1.4012942773572707"/>
    <n v="0.88162621976283573"/>
    <n v="2.9915931957476785"/>
    <n v="1.8802661263582463"/>
    <n v="1.3591550259934504"/>
    <n v="1.2196480286288274"/>
    <n v="1.4479934990613981"/>
    <n v="1.6953248267705348"/>
    <n v="0.71916290173954045"/>
    <n v="1.1840922001733858"/>
    <n v="1.4780156301593166"/>
  </r>
  <r>
    <x v="2"/>
    <x v="4"/>
    <n v="1.6118050819912055"/>
    <n v="1.054186257433763"/>
    <n v="2.3155756995778867"/>
    <n v="1.9288837007745023"/>
    <n v="1.3568979015554887"/>
    <n v="1.2616944808831336"/>
    <n v="1.6824792735527303"/>
    <n v="1.5643905914614982"/>
    <n v="0.79826928860366508"/>
    <n v="1.2268718922915463"/>
    <n v="1.480105416812542"/>
  </r>
  <r>
    <x v="2"/>
    <x v="5"/>
    <n v="2.0566371179902525"/>
    <n v="1.4599212953074867"/>
    <n v="2.9649383103403579"/>
    <n v="2.4994978876414842"/>
    <n v="1.8092494285348193"/>
    <n v="1.696825984896968"/>
    <n v="2.280217933529491"/>
    <n v="1.8758759115899946"/>
    <n v="1.0659080558144414"/>
    <n v="1.4408225040577154"/>
    <n v="1.9149894429703012"/>
  </r>
  <r>
    <x v="2"/>
    <x v="6"/>
    <n v="2.2671930797756898"/>
    <n v="1.5740042319841419"/>
    <n v="3.1491832439334773"/>
    <n v="2.3995193755270239"/>
    <n v="1.8846242620207649"/>
    <n v="1.6033785010608763"/>
    <n v="2.3255508599902419"/>
    <n v="1.7486960819581874"/>
    <n v="1.1460454215994609"/>
    <n v="1.4148061270375649"/>
    <n v="1.9513001184887429"/>
  </r>
  <r>
    <x v="2"/>
    <x v="7"/>
    <n v="2.2898897399291163"/>
    <n v="1.4998439794401754"/>
    <n v="3.0630604695349271"/>
    <n v="2.615947506007362"/>
    <n v="1.8568158669577066"/>
    <n v="1.8344118263208598"/>
    <n v="2.4187640771143442"/>
    <n v="1.8680119989091899"/>
    <n v="1.1710938511879598"/>
    <n v="1.4633100921474353"/>
    <n v="2.0081149407549073"/>
  </r>
  <r>
    <x v="2"/>
    <x v="8"/>
    <n v="2.9397138326164942"/>
    <n v="2.0494899507118438"/>
    <n v="3.9833663938442934"/>
    <n v="3.2329796127700536"/>
    <n v="2.3538168437198168"/>
    <n v="2.2168819727469473"/>
    <n v="3.4787255240363932"/>
    <n v="2.2188664966134892"/>
    <n v="1.5639536696335701"/>
    <n v="1.9363558111143635"/>
    <n v="2.5974150107807263"/>
  </r>
  <r>
    <x v="2"/>
    <x v="9"/>
    <n v="3.248981975857427"/>
    <n v="2.3381893018323896"/>
    <n v="4.6455366568066827"/>
    <n v="3.4463237708435055"/>
    <n v="2.6448985305235575"/>
    <n v="2.4476320989669524"/>
    <n v="3.559526904729637"/>
    <n v="2.4931259602529869"/>
    <n v="1.7498684848872432"/>
    <n v="2.1599718364258322"/>
    <n v="2.873405552112621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x v="0"/>
    <n v="5.0250184515119649"/>
    <n v="5.8288683669494885"/>
    <n v="7.2957415233229961"/>
    <n v="4.4926455614508729"/>
    <n v="5.7235639422951694"/>
    <n v="4.4390207272142144"/>
    <n v="5.8776768864853937"/>
    <n v="2.279570922902288"/>
    <m/>
    <m/>
    <n v="5.1202632977665488"/>
  </r>
  <r>
    <x v="0"/>
    <x v="1"/>
    <n v="5.886447978236073"/>
    <n v="7.0025971278716685"/>
    <n v="8.9414888461165685"/>
    <n v="5.3878988280215481"/>
    <n v="6.9835809710554164"/>
    <n v="5.2053993689215288"/>
    <n v="6.8367879095285238"/>
    <n v="2.560422649415206"/>
    <m/>
    <m/>
    <n v="6.1005779598958165"/>
  </r>
  <r>
    <x v="0"/>
    <x v="2"/>
    <n v="5.6238682329172409"/>
    <n v="6.7327844103208214"/>
    <n v="8.596469445600686"/>
    <n v="5.2172487720912928"/>
    <n v="6.5312171845411298"/>
    <n v="4.9888107408969349"/>
    <n v="6.6486908768204227"/>
    <n v="2.4853909655581194"/>
    <m/>
    <m/>
    <n v="5.8530600785933311"/>
  </r>
  <r>
    <x v="0"/>
    <x v="3"/>
    <n v="5.7292739624719236"/>
    <n v="6.9260584286153781"/>
    <n v="8.6060952756682152"/>
    <n v="5.2812297303699509"/>
    <n v="6.1451723052456337"/>
    <n v="4.9175142858158782"/>
    <n v="7.081509297501956"/>
    <n v="2.5123070416630324"/>
    <n v="3.6303516883017335"/>
    <n v="4.2574228759642816"/>
    <n v="5.5086934891617991"/>
  </r>
  <r>
    <x v="0"/>
    <x v="4"/>
    <n v="5.7747545806609155"/>
    <n v="6.997488674501402"/>
    <n v="8.852557961450044"/>
    <n v="5.3808636103622858"/>
    <n v="6.1403054866502211"/>
    <n v="5.2389297862126813"/>
    <n v="7.3089413112236006"/>
    <n v="2.5979410290963596"/>
    <n v="3.5681432342402055"/>
    <n v="3.6385494750421303"/>
    <n v="5.549847514943985"/>
  </r>
  <r>
    <x v="0"/>
    <x v="5"/>
    <n v="5.6358500079650975"/>
    <n v="6.5007043701143656"/>
    <n v="8.2962594652482906"/>
    <n v="4.9851146589348048"/>
    <n v="5.7301458586497791"/>
    <n v="4.9441431178931561"/>
    <n v="7.2153798742897948"/>
    <n v="2.5189886210259522"/>
    <n v="3.5330789888371092"/>
    <n v="3.1509485830608943"/>
    <n v="5.2510613546019247"/>
  </r>
  <r>
    <x v="0"/>
    <x v="6"/>
    <n v="5.8446096407968842"/>
    <n v="6.5332756069100073"/>
    <n v="8.4185636565234301"/>
    <n v="4.9166726127079938"/>
    <n v="5.9425970093663834"/>
    <n v="4.9304737684147577"/>
    <n v="7.544243831913537"/>
    <n v="2.6094116903561155"/>
    <n v="3.5399515745754484"/>
    <n v="3.3977113143511266"/>
    <n v="5.3677510705915692"/>
  </r>
  <r>
    <x v="0"/>
    <x v="7"/>
    <n v="5.9338400026230032"/>
    <n v="6.5206640465724774"/>
    <n v="8.7009559135945889"/>
    <n v="5.3068272870559561"/>
    <n v="6.627104205359915"/>
    <n v="4.9377598165188274"/>
    <n v="7.7280258946216209"/>
    <n v="2.6996869811601587"/>
    <n v="3.6651437079837073"/>
    <n v="3.657213422168065"/>
    <n v="5.5777221277658322"/>
  </r>
  <r>
    <x v="0"/>
    <x v="8"/>
    <n v="6.006705208186184"/>
    <n v="6.6454522690819173"/>
    <n v="8.9165604798732581"/>
    <n v="5.3786095579865156"/>
    <n v="6.7723485471147784"/>
    <n v="4.8335851111236581"/>
    <n v="7.7441726880880886"/>
    <n v="2.6895607714419572"/>
    <n v="3.1108189740197747"/>
    <n v="3.7998252943882345"/>
    <n v="5.5897638901304365"/>
  </r>
  <r>
    <x v="0"/>
    <x v="9"/>
    <n v="6.0059287281310789"/>
    <n v="6.4836048796292616"/>
    <n v="8.9059622736895356"/>
    <n v="5.2443752135192954"/>
    <n v="6.8229006508551207"/>
    <n v="4.6877733546775113"/>
    <n v="7.4348991506616997"/>
    <n v="2.7546748007522668"/>
    <n v="3.1016147693863698"/>
    <n v="3.7830091592081279"/>
    <n v="5.5224742980510273"/>
  </r>
  <r>
    <x v="0"/>
    <x v="10"/>
    <n v="6.0017026245707186"/>
    <n v="6.3706975522905038"/>
    <n v="8.7987235270298498"/>
    <n v="5.0510724498848614"/>
    <n v="7.0427164067747077"/>
    <n v="4.5729383708927678"/>
    <n v="7.5578420640241735"/>
    <n v="2.735993351641318"/>
    <n v="3.2247313407229625"/>
    <n v="3.7211112569660885"/>
    <n v="5.5077528944797951"/>
  </r>
  <r>
    <x v="0"/>
    <x v="11"/>
    <n v="5.7771656701858367"/>
    <n v="5.7412411808399213"/>
    <n v="8.2479249938681463"/>
    <n v="4.8260130986738714"/>
    <n v="6.4684559345308053"/>
    <n v="4.2711387384388289"/>
    <n v="7.2855344799766391"/>
    <n v="2.729843410438745"/>
    <n v="3.5834921974549077"/>
    <n v="3.6453201273137812"/>
    <n v="5.257612983172149"/>
  </r>
  <r>
    <x v="1"/>
    <x v="0"/>
    <n v="5.3852488034646919"/>
    <n v="5.4306219316110651"/>
    <n v="7.6298409080660949"/>
    <n v="4.5621199845936626"/>
    <n v="6.5874651997464078"/>
    <n v="4.0051509629430448"/>
    <n v="6.5365585734280467"/>
    <n v="2.6699348174319253"/>
    <n v="3.2691395187709782"/>
    <n v="3.3007792754198748"/>
    <n v="4.9376859975475789"/>
  </r>
  <r>
    <x v="1"/>
    <x v="1"/>
    <n v="6.1936357390878509"/>
    <n v="6.6266686085313182"/>
    <n v="9.5047059872490447"/>
    <n v="4.980202244848476"/>
    <n v="8.2100225331800711"/>
    <n v="4.6851204259330776"/>
    <n v="7.6256506997558491"/>
    <n v="2.8510425169006441"/>
    <n v="3.6839619928093894"/>
    <n v="3.8278408018190797"/>
    <n v="5.81888515501148"/>
  </r>
  <r>
    <x v="1"/>
    <x v="2"/>
    <n v="6.0418141768337943"/>
    <n v="6.1144484721617491"/>
    <n v="8.6547153655462576"/>
    <n v="4.5902198714644227"/>
    <n v="7.6900130445794721"/>
    <n v="4.7143269108297661"/>
    <n v="7.4177654687770662"/>
    <n v="2.6607001799402861"/>
    <n v="3.4058837071757004"/>
    <n v="3.4846341254330806"/>
    <n v="5.4774521322741601"/>
  </r>
  <r>
    <x v="1"/>
    <x v="3"/>
    <n v="6.4131046168679102"/>
    <n v="6.4991413047499442"/>
    <n v="9.4690858343667799"/>
    <n v="4.7723771182070651"/>
    <n v="8.1547201584715943"/>
    <n v="4.8299878949840167"/>
    <n v="7.7741870516444624"/>
    <n v="2.7150299976877501"/>
    <n v="3.328733635989741"/>
    <n v="3.7700577003205646"/>
    <n v="5.772642531328982"/>
  </r>
  <r>
    <x v="1"/>
    <x v="4"/>
    <n v="6.114324362537455"/>
    <n v="6.1785405336217982"/>
    <n v="9.1051275801385874"/>
    <n v="4.8569317686515969"/>
    <n v="7.8061072243663121"/>
    <n v="4.7989640148834312"/>
    <n v="7.5805787295116822"/>
    <n v="2.6331847645831696"/>
    <n v="3.336314632696094"/>
    <n v="3.559129950035083"/>
    <n v="5.5969203561025207"/>
  </r>
  <r>
    <x v="1"/>
    <x v="5"/>
    <n v="5.9750400736353511"/>
    <n v="6.00166093075162"/>
    <n v="8.8902669635902765"/>
    <n v="4.6205394553291548"/>
    <n v="7.4709287125534791"/>
    <n v="4.4801061258975068"/>
    <n v="6.2168892502883963"/>
    <n v="2.563517821044297"/>
    <n v="3.3079811438503355"/>
    <n v="3.4182289794524365"/>
    <n v="5.2945159456392847"/>
  </r>
  <r>
    <x v="1"/>
    <x v="6"/>
    <n v="5.828710246389404"/>
    <n v="5.810187019984582"/>
    <n v="8.7913827259843327"/>
    <n v="5.0186295146987181"/>
    <n v="7.2692989083800041"/>
    <n v="4.3812351469122861"/>
    <n v="6.0809760483709923"/>
    <n v="2.5200952065444939"/>
    <n v="3.2533297441233997"/>
    <n v="3.2765283523480444"/>
    <n v="5.2230372913736263"/>
  </r>
  <r>
    <x v="1"/>
    <x v="7"/>
    <n v="6.3503747819315324"/>
    <n v="6.3724747009897058"/>
    <n v="9.6411917521903288"/>
    <n v="5.2792394069260888"/>
    <n v="7.9906522186152689"/>
    <n v="4.4884153184784523"/>
    <n v="6.2698378938050965"/>
    <n v="2.5595124179503603"/>
    <n v="3.3954472140400442"/>
    <n v="3.6758710074907039"/>
    <n v="5.6023016712417579"/>
  </r>
  <r>
    <x v="1"/>
    <x v="8"/>
    <n v="6.0339063683865657"/>
    <n v="6.3642586737260167"/>
    <n v="9.7718548348145031"/>
    <n v="5.2167882378973962"/>
    <n v="8.1273860473935393"/>
    <n v="5.2048153748959205"/>
    <n v="6.3558751108862888"/>
    <n v="2.7101382452058913"/>
    <n v="3.5828889118005858"/>
    <n v="3.7417876937628454"/>
    <n v="5.7109699498769553"/>
  </r>
  <r>
    <x v="1"/>
    <x v="9"/>
    <n v="6.0566695255153249"/>
    <n v="6.0842728022259323"/>
    <n v="9.8978869190972354"/>
    <n v="5.0487226523095652"/>
    <n v="7.604479291262856"/>
    <n v="5.0792713013190411"/>
    <n v="6.5285273726435298"/>
    <n v="2.7600871644752312"/>
    <n v="3.1445827071688677"/>
    <n v="4.1742858142860584"/>
    <n v="5.6378785550303636"/>
  </r>
  <r>
    <x v="1"/>
    <x v="10"/>
    <n v="6.2799083207510602"/>
    <n v="6.1997140266145294"/>
    <n v="9.6238485630380755"/>
    <n v="4.834580198631433"/>
    <n v="7.0281869187568313"/>
    <n v="5.0668368756721529"/>
    <n v="6.5351933528884576"/>
    <n v="2.9126548215860275"/>
    <n v="3.6005589446127937"/>
    <n v="3.5826222379033843"/>
    <n v="5.5664104260454748"/>
  </r>
  <r>
    <x v="1"/>
    <x v="11"/>
    <n v="6.0554023951551015"/>
    <n v="5.6501360583606477"/>
    <n v="8.9291788906713698"/>
    <n v="4.5725344650403175"/>
    <n v="6.4052989688573607"/>
    <n v="4.707902608896541"/>
    <n v="6.2575936940169745"/>
    <n v="2.6633541712853996"/>
    <n v="3.7064782432205745"/>
    <n v="2.9864208892042896"/>
    <n v="5.1934300384708569"/>
  </r>
  <r>
    <x v="2"/>
    <x v="0"/>
    <n v="5.4521876444864485"/>
    <n v="5.3427780067348722"/>
    <n v="8.0683881595913363"/>
    <n v="4.4119970826002568"/>
    <n v="6.4107448887940368"/>
    <n v="4.3773179234769186"/>
    <n v="5.740622381904636"/>
    <n v="2.454593741469056"/>
    <n v="3.0781623268952849"/>
    <n v="3.1235294114127607"/>
    <n v="4.8460321567365598"/>
  </r>
  <r>
    <x v="2"/>
    <x v="1"/>
    <n v="6.4021477242333411"/>
    <n v="6.5034834738117562"/>
    <n v="10.045362356246828"/>
    <n v="4.905294540860095"/>
    <n v="7.6386067024333659"/>
    <n v="5.0384514105032219"/>
    <n v="6.5926771454264621"/>
    <n v="2.7332746564438613"/>
    <n v="3.6483818146516755"/>
    <n v="3.7870397873329731"/>
    <n v="5.7294719611943581"/>
  </r>
  <r>
    <x v="2"/>
    <x v="2"/>
    <n v="6.3836731195271827"/>
    <n v="6.4218841672742126"/>
    <n v="10.131673808987632"/>
    <n v="4.8478389835872218"/>
    <n v="7.4712046565710279"/>
    <n v="4.6996396679158501"/>
    <n v="6.4940271899143873"/>
    <n v="2.6579924906075627"/>
    <n v="3.5428086724073702"/>
    <n v="3.7401638967145514"/>
    <n v="5.6390906653506985"/>
  </r>
  <r>
    <x v="2"/>
    <x v="3"/>
    <n v="5.7946282204196162"/>
    <n v="5.8437557030223877"/>
    <n v="9.1805663079112421"/>
    <n v="4.6686028045660954"/>
    <n v="6.6981638839814241"/>
    <n v="4.3797274282581089"/>
    <n v="6.2380178423145045"/>
    <n v="2.5981396840574242"/>
    <n v="3.4401978034088585"/>
    <n v="3.2718710976161018"/>
    <n v="5.2113670775555754"/>
  </r>
  <r>
    <x v="2"/>
    <x v="4"/>
    <n v="6.1230350314036706"/>
    <n v="6.2469097168276697"/>
    <n v="9.6477983698482745"/>
    <n v="4.8946408200106948"/>
    <n v="7.00508994483903"/>
    <n v="4.5924304449565296"/>
    <n v="6.4428828804067377"/>
    <n v="2.4966999077914731"/>
    <n v="3.6630410345985647"/>
    <n v="3.5149129384662889"/>
    <n v="5.462744108914892"/>
  </r>
  <r>
    <x v="2"/>
    <x v="5"/>
    <n v="5.7071112423353849"/>
    <n v="5.8376118535460524"/>
    <n v="8.8318528112063781"/>
    <n v="4.6894448736990864"/>
    <n v="6.6295053341211814"/>
    <n v="4.3400399445760396"/>
    <n v="6.4054109474032765"/>
    <n v="2.7567327561944501"/>
    <n v="3.2633748015237152"/>
    <n v="3.1277980864379402"/>
    <n v="5.1588882651043502"/>
  </r>
  <r>
    <x v="2"/>
    <x v="6"/>
    <n v="5.5685475754330565"/>
    <n v="5.484161923617652"/>
    <n v="8.5651780761938774"/>
    <n v="4.665890021774878"/>
    <n v="6.4010182504249471"/>
    <n v="4.2671488123425654"/>
    <n v="6.187985748810533"/>
    <n v="2.5845831133502069"/>
    <n v="3.3190211288524138"/>
    <n v="3.1983085967281948"/>
    <n v="5.0241843247528326"/>
  </r>
  <r>
    <x v="2"/>
    <x v="7"/>
    <n v="6.0290857261544506"/>
    <n v="5.9323453153491243"/>
    <n v="9.4015493856145671"/>
    <n v="4.9420681702052782"/>
    <n v="7.0163183685137938"/>
    <n v="4.6627905127200764"/>
    <n v="6.5062834905361768"/>
    <n v="2.6655958259892918"/>
    <n v="3.6349313062789994"/>
    <n v="3.5596906412538294"/>
    <n v="5.435065874261559"/>
  </r>
  <r>
    <x v="2"/>
    <x v="8"/>
    <n v="6.069764749789325"/>
    <n v="5.9859064397994759"/>
    <n v="9.4750997058972146"/>
    <n v="4.9404077154172334"/>
    <n v="6.893698218511835"/>
    <n v="4.7238390674961757"/>
    <n v="6.3733331967340527"/>
    <n v="2.6959784035255634"/>
    <n v="3.5667068507211073"/>
    <n v="3.4581476720574158"/>
    <n v="5.4182882019949385"/>
  </r>
  <r>
    <x v="2"/>
    <x v="9"/>
    <n v="6.0255869351582181"/>
    <n v="5.9258577840357791"/>
    <n v="9.4823259039822876"/>
    <n v="4.8692003170429796"/>
    <n v="6.7904440520264737"/>
    <n v="4.6457133358470397"/>
    <n v="6.427843530887583"/>
    <n v="2.7161475213726458"/>
    <n v="3.4858785754660788"/>
    <n v="3.4785066952883277"/>
    <n v="5.3847504651107432"/>
  </r>
  <r>
    <x v="2"/>
    <x v="10"/>
    <n v="6.1483427221102867"/>
    <n v="6.0076371494283807"/>
    <n v="9.6804814246470769"/>
    <n v="4.9343983782073746"/>
    <n v="6.903562530797128"/>
    <n v="4.4518357384875555"/>
    <n v="6.5638884304614384"/>
    <n v="2.7009572405635036"/>
    <n v="3.5172189607157915"/>
    <n v="3.5444016830750855"/>
    <n v="5.445272425849363"/>
  </r>
  <r>
    <x v="2"/>
    <x v="11"/>
    <n v="5.8902525720534671"/>
    <n v="5.3887832174640895"/>
    <n v="8.8390874291076162"/>
    <n v="4.6521488744454729"/>
    <n v="6.178000291876824"/>
    <n v="4.2984984214983273"/>
    <n v="6.4489597312931117"/>
    <n v="2.9197976929961285"/>
    <n v="3.4634775475623858"/>
    <n v="3.1929371274729044"/>
    <n v="5.127194290577032"/>
  </r>
  <r>
    <x v="3"/>
    <x v="0"/>
    <n v="5.4259408731453327"/>
    <n v="5.1631763607150924"/>
    <n v="7.9427198462788695"/>
    <n v="4.3830735056772863"/>
    <n v="5.2710056495639224"/>
    <n v="3.9841941283941207"/>
    <n v="6.3918854152524966"/>
    <n v="3.1352995384478137"/>
    <n v="3.2065970969625019"/>
    <n v="3.0932108462773575"/>
    <n v="4.7997103260714784"/>
  </r>
  <r>
    <x v="3"/>
    <x v="1"/>
    <n v="6.3531615361193241"/>
    <n v="6.1702537965001287"/>
    <n v="9.7948470839795814"/>
    <n v="5.0225565417812676"/>
    <n v="5.9806925887514497"/>
    <n v="4.5170207057219516"/>
    <n v="7.0887641772729495"/>
    <n v="3.1458865124955926"/>
    <n v="3.456602754703396"/>
    <n v="3.6564703864069488"/>
    <n v="5.5186256083732594"/>
  </r>
  <r>
    <x v="3"/>
    <x v="2"/>
    <n v="5.94248361086545"/>
    <n v="5.7073527249294083"/>
    <n v="9.1704193554728093"/>
    <n v="4.7773837663034309"/>
    <n v="5.5656638344905485"/>
    <n v="4.4034631688982628"/>
    <n v="7.0374836836039876"/>
    <n v="3.1546256013996046"/>
    <n v="3.2442365781822065"/>
    <n v="3.4047455523520327"/>
    <n v="5.2407857876497737"/>
  </r>
  <r>
    <x v="3"/>
    <x v="3"/>
    <n v="6.1827113909026865"/>
    <n v="6.0902920989927702"/>
    <n v="9.7478421553010453"/>
    <n v="4.6943643919566496"/>
    <n v="5.6756919812326831"/>
    <n v="4.4954880916563296"/>
    <n v="7.2161964110350825"/>
    <n v="3.1424244148699798"/>
    <n v="3.236814294718819"/>
    <n v="3.51997794697126"/>
    <n v="5.4001803177637306"/>
  </r>
  <r>
    <x v="3"/>
    <x v="4"/>
    <n v="6.0534276748672733"/>
    <n v="5.7488617235263941"/>
    <n v="9.9226772796654927"/>
    <n v="5.0088934467708812"/>
    <n v="5.8780579181631971"/>
    <n v="4.4756078855330017"/>
    <n v="6.8429827737495632"/>
    <n v="3.2335455150381041"/>
    <n v="3.2495205382305241"/>
    <n v="3.425361260368303"/>
    <n v="5.3838936015912733"/>
  </r>
  <r>
    <x v="3"/>
    <x v="5"/>
    <n v="5.7189497094966688"/>
    <n v="5.1771305409214028"/>
    <n v="9.1161120951304415"/>
    <n v="5.0652861844303461"/>
    <n v="5.5561529375537093"/>
    <n v="4.0454718038394031"/>
    <n v="6.8979381917066336"/>
    <n v="3.6507329672986693"/>
    <n v="3.2676860841423947"/>
    <n v="3.28574639004623"/>
    <n v="5.1781206904565904"/>
  </r>
  <r>
    <x v="3"/>
    <x v="6"/>
    <n v="5.7177175706514412"/>
    <n v="5.0770218217896161"/>
    <n v="8.8505175072200242"/>
    <n v="5.0954030028895314"/>
    <n v="5.1953961022823147"/>
    <n v="4.0077776243907097"/>
    <n v="6.3843179574152735"/>
    <n v="3.6153499034023184"/>
    <n v="3.3294292671412422"/>
    <n v="3.2125422917877038"/>
    <n v="5.048547304897018"/>
  </r>
  <r>
    <x v="3"/>
    <x v="7"/>
    <n v="6.2327505958024627"/>
    <n v="5.5838248460103532"/>
    <n v="9.8806134176791449"/>
    <n v="5.3686757420402396"/>
    <n v="6.0314134111491757"/>
    <n v="4.2877646829544993"/>
    <n v="6.9807532624877071"/>
    <n v="3.7527430018711101"/>
    <n v="3.5567707746116337"/>
    <n v="3.4805029143969213"/>
    <n v="5.5155812649003249"/>
  </r>
  <r>
    <x v="3"/>
    <x v="8"/>
    <n v="6.2085138154939887"/>
    <n v="5.6785986157549351"/>
    <n v="9.9801259539484839"/>
    <n v="4.7313583557077479"/>
    <n v="6.17150947439759"/>
    <n v="4.4470026167777945"/>
    <n v="6.2015618037426448"/>
    <n v="3.896905182924689"/>
    <n v="3.6956631503596733"/>
    <n v="3.5479449215484422"/>
    <n v="5.4559183890655989"/>
  </r>
  <r>
    <x v="3"/>
    <x v="9"/>
    <n v="6.1336735952783927"/>
    <n v="5.6362822502302512"/>
    <n v="9.9122971196330454"/>
    <n v="4.5929224056427778"/>
    <n v="5.9993038545242969"/>
    <n v="5.1529870204131925"/>
    <n v="6.4565637328529695"/>
    <n v="3.7895294448072603"/>
    <n v="3.6693369917293714"/>
    <n v="3.568390826069292"/>
    <n v="5.4911287241180853"/>
  </r>
  <r>
    <x v="3"/>
    <x v="10"/>
    <n v="6.029081442366353"/>
    <n v="5.376776419272657"/>
    <n v="9.6306752265216087"/>
    <n v="4.4337832518233347"/>
    <n v="5.8361064983949182"/>
    <n v="5.1295961238360954"/>
    <n v="6.4045796754899564"/>
    <n v="3.8342866740085602"/>
    <n v="3.6184841811061257"/>
    <n v="3.5048740809692851"/>
    <n v="5.3798243573788893"/>
  </r>
  <r>
    <x v="3"/>
    <x v="11"/>
    <n v="5.713472351361621"/>
    <n v="5.0613441727276696"/>
    <n v="9.0501355749246901"/>
    <n v="4.3123494438983041"/>
    <n v="5.2332626627092429"/>
    <n v="5.0684481363675662"/>
    <n v="6.5387666206368547"/>
    <n v="4.0223285555275625"/>
    <n v="3.6411806206215247"/>
    <n v="3.2452212525181516"/>
    <n v="5.1886509391293192"/>
  </r>
  <r>
    <x v="4"/>
    <x v="0"/>
    <n v="5.3550755468711682"/>
    <n v="4.8800221852057684"/>
    <n v="8.496416951460505"/>
    <n v="4.0010908919484134"/>
    <n v="5.0804732067990912"/>
    <n v="4.6257125848406497"/>
    <n v="5.9108077502519043"/>
    <n v="3.7093627632100779"/>
    <n v="3.2924826099871978"/>
    <n v="3.1878878159190536"/>
    <n v="4.8539332306493836"/>
  </r>
  <r>
    <x v="4"/>
    <x v="1"/>
    <n v="6.4217582820355732"/>
    <n v="5.8210939208683747"/>
    <n v="10.262314657982685"/>
    <n v="4.5260555655117125"/>
    <n v="6.1600092601570777"/>
    <n v="5.0268347276067873"/>
    <n v="6.70055635949356"/>
    <n v="3.904939557414576"/>
    <n v="3.3933624607012973"/>
    <n v="3.5141711953538417"/>
    <n v="5.5731095987125485"/>
  </r>
  <r>
    <x v="4"/>
    <x v="2"/>
    <n v="6.2006285438969995"/>
    <n v="5.9121241731276655"/>
    <n v="10.159799226154501"/>
    <n v="4.4034550022456855"/>
    <n v="6.0914550079419039"/>
    <n v="4.2408057924483167"/>
    <n v="6.7603320260022652"/>
    <n v="3.8424992267711802"/>
    <n v="3.5312810668129306"/>
    <n v="3.6386399639813902"/>
    <n v="5.4781020029382841"/>
  </r>
  <r>
    <x v="4"/>
    <x v="3"/>
    <n v="5.8986795753401964"/>
    <n v="5.6092946465219375"/>
    <n v="9.7521671150235694"/>
    <n v="4.1292920654755045"/>
    <n v="5.8127903094225966"/>
    <n v="4.1209105081780573"/>
    <n v="6.7246669416008755"/>
    <n v="3.6113639461442477"/>
    <n v="3.3459815901041008"/>
    <n v="3.628363569124549"/>
    <n v="5.263351026693563"/>
  </r>
  <r>
    <x v="4"/>
    <x v="4"/>
    <n v="6.1672720493667104"/>
    <n v="5.9275270806627116"/>
    <n v="10.275585418344349"/>
    <n v="4.1877284512452864"/>
    <n v="6.0492581497321209"/>
    <n v="4.2183630718159861"/>
    <n v="6.8571818875921489"/>
    <n v="3.6813159110864078"/>
    <n v="3.3582701525323735"/>
    <n v="3.6048683476627139"/>
    <n v="5.4327370520040805"/>
  </r>
  <r>
    <x v="4"/>
    <x v="5"/>
    <n v="5.8900480761693839"/>
    <n v="5.3851372336511689"/>
    <n v="8.8675644090893773"/>
    <n v="4.1294370179725837"/>
    <n v="5.5628749731629181"/>
    <n v="3.9853528913614205"/>
    <n v="6.6811654409661116"/>
    <n v="3.5955222174187367"/>
    <n v="3.2052092353489723"/>
    <n v="3.4399373133603137"/>
    <n v="5.0742248808500996"/>
  </r>
  <r>
    <x v="4"/>
    <x v="6"/>
    <n v="5.9265464358474844"/>
    <n v="5.3857731702185569"/>
    <n v="8.706362991897695"/>
    <n v="5.1616350478809263"/>
    <n v="5.5695966893611875"/>
    <n v="3.9397253449242831"/>
    <n v="6.4830018059992804"/>
    <n v="3.269404950193501"/>
    <n v="3.223533835554063"/>
    <n v="3.6818416451538214"/>
    <n v="5.1347421917030802"/>
  </r>
  <r>
    <x v="4"/>
    <x v="7"/>
    <n v="6.0964452841574923"/>
    <n v="5.5496787447829847"/>
    <n v="9.1866462441505039"/>
    <n v="5.5365378260583427"/>
    <n v="5.8981921842522089"/>
    <n v="4.2189353329471615"/>
    <n v="6.5480062638110947"/>
    <n v="3.3079939270904313"/>
    <n v="3.2975524031549268"/>
    <n v="3.7975724499484085"/>
    <n v="5.3437560660353558"/>
  </r>
  <r>
    <x v="4"/>
    <x v="8"/>
    <n v="6.0598562746374256"/>
    <n v="5.649341048457738"/>
    <n v="9.4175642645772477"/>
    <n v="5.7006126745903396"/>
    <n v="5.9531531014912398"/>
    <n v="4.2471672764361985"/>
    <n v="6.6596381528340514"/>
    <n v="3.4048841250087483"/>
    <n v="3.3110568839615628"/>
    <n v="4.0656909976676801"/>
    <n v="5.4468964799662229"/>
  </r>
  <r>
    <x v="4"/>
    <x v="9"/>
    <n v="6.141567832108592"/>
    <n v="5.6276905644781907"/>
    <n v="9.2918606504368189"/>
    <n v="5.5538410919915533"/>
    <n v="4.9734069661450357"/>
    <n v="4.1547480796701644"/>
    <n v="6.7020953423406748"/>
    <n v="3.3788077500117306"/>
    <n v="3.2596165210565307"/>
    <n v="4.129744103984442"/>
    <n v="5.3213378902223738"/>
  </r>
  <r>
    <x v="4"/>
    <x v="10"/>
    <n v="5.4982984162962802"/>
    <n v="4.8117786261242292"/>
    <n v="8.2146197924423152"/>
    <n v="4.8050978898767163"/>
    <n v="5.2855902338771896"/>
    <n v="3.5901324410235875"/>
    <n v="5.8963807553574785"/>
    <n v="3.0098940387937323"/>
    <n v="2.7879976078697082"/>
    <n v="3.505172564838325"/>
    <n v="4.740496236649955"/>
  </r>
  <r>
    <x v="4"/>
    <x v="11"/>
    <n v="5.7820653537924018"/>
    <n v="4.8151046083575002"/>
    <n v="8.490379859121818"/>
    <n v="4.8899433397401149"/>
    <n v="5.0773208262142981"/>
    <n v="3.7821221838457237"/>
    <n v="6.2616724360795297"/>
    <n v="3.2207747511407274"/>
    <n v="3.1003635502330016"/>
    <n v="3.5673430443338967"/>
    <n v="4.8987089952859009"/>
  </r>
  <r>
    <x v="5"/>
    <x v="0"/>
    <n v="5.2376090369821497"/>
    <n v="4.6568472120311828"/>
    <n v="7.3963507382026625"/>
    <n v="4.7197276749459931"/>
    <n v="4.982226224347249"/>
    <n v="3.6161879787847782"/>
    <n v="5.7748954510994173"/>
    <n v="3.0935688425143875"/>
    <n v="3.0221587726971024"/>
    <n v="3.4028673362218749"/>
    <n v="4.59024392678268"/>
  </r>
  <r>
    <x v="5"/>
    <x v="1"/>
    <n v="6.1687007832477248"/>
    <n v="5.6025392787875292"/>
    <n v="9.2925059331993651"/>
    <n v="5.2696779324732654"/>
    <n v="5.9093171820140258"/>
    <n v="3.8461523299619511"/>
    <n v="6.5354985634051559"/>
    <n v="3.2631082583452908"/>
    <n v="3.4392986327695567"/>
    <n v="3.6917846351447228"/>
    <n v="5.3018583529348593"/>
  </r>
  <r>
    <x v="5"/>
    <x v="2"/>
    <n v="4.4451377514021617"/>
    <n v="3.7104310914509369"/>
    <n v="7.4136618042041267"/>
    <n v="4.2869191848521027"/>
    <n v="4.306536027967649"/>
    <n v="3.1942720459832139"/>
    <n v="4.8424656871171692"/>
    <n v="2.7481870308297971"/>
    <n v="2.5656854205914073"/>
    <n v="2.3299186704069417"/>
    <n v="3.9843214714805506"/>
  </r>
  <r>
    <x v="5"/>
    <x v="3"/>
    <n v="1.3853935882467838"/>
    <n v="0.88624170244877587"/>
    <n v="2.9889493167966337"/>
    <n v="1.7404178918907725"/>
    <n v="1.3546478085184392"/>
    <n v="1.2040683603369764"/>
    <n v="1.4476652398987033"/>
    <n v="1.5449399487115754"/>
    <n v="0.91749550711718975"/>
    <n v="1.0304304160165516"/>
    <n v="1.4500249779982401"/>
  </r>
  <r>
    <x v="5"/>
    <x v="4"/>
    <n v="1.5952555481692821"/>
    <n v="1.0463662956027202"/>
    <n v="2.2381192426618881"/>
    <n v="1.8793059244059682"/>
    <n v="1.3501026121274864"/>
    <n v="1.2375959510316223"/>
    <n v="1.6804879768706091"/>
    <n v="1.4000106684634595"/>
    <n v="0.88791021406882908"/>
    <n v="1.0178135425450012"/>
    <n v="1.4332967975946866"/>
  </r>
  <r>
    <x v="5"/>
    <x v="5"/>
    <n v="1.949530686919217"/>
    <n v="1.4485647505243269"/>
    <n v="2.9477080817046772"/>
    <n v="2.4014595234930369"/>
    <n v="1.7970797782187937"/>
    <n v="1.6476126151102433"/>
    <n v="2.2731635056527275"/>
    <n v="1.7356844627128751"/>
    <n v="1.183984920387944"/>
    <n v="1.2099813980920717"/>
    <n v="1.8594769722815916"/>
  </r>
  <r>
    <x v="5"/>
    <x v="6"/>
    <n v="2.1212622008289386"/>
    <n v="1.5613339764667591"/>
    <n v="3.0699214462109268"/>
    <n v="2.3017542537719171"/>
    <n v="1.8744662178970961"/>
    <n v="1.5435027489268256"/>
    <n v="2.3175894350115183"/>
    <n v="1.616595293704375"/>
    <n v="1.2587554014654068"/>
    <n v="1.1911767330376837"/>
    <n v="1.8856357707321447"/>
  </r>
  <r>
    <x v="5"/>
    <x v="7"/>
    <n v="2.2149362187899593"/>
    <n v="1.4847910569223419"/>
    <n v="2.9900004072988224"/>
    <n v="2.5713750480727828"/>
    <n v="1.8490601383378258"/>
    <n v="1.7682408491146009"/>
    <n v="2.4134145003658833"/>
    <n v="1.792184367193064"/>
    <n v="1.2911376596317004"/>
    <n v="1.2290966754191588"/>
    <n v="1.9604236921146139"/>
  </r>
  <r>
    <x v="5"/>
    <x v="8"/>
    <n v="2.7787123402431817"/>
    <n v="1.9596906273304908"/>
    <n v="3.9245845663484644"/>
    <n v="3.0716863043288503"/>
    <n v="2.2812991121425799"/>
    <n v="2.0770502046970107"/>
    <n v="3.35918134840382"/>
    <n v="2.0168393064128636"/>
    <n v="1.6640882050753147"/>
    <n v="1.5456683646792937"/>
    <n v="2.4678800379661867"/>
  </r>
  <r>
    <x v="5"/>
    <x v="9"/>
    <n v="3.157910086089363"/>
    <n v="2.2941734342470603"/>
    <n v="4.6296047958537336"/>
    <n v="3.3886415323340975"/>
    <n v="2.6324866612041382"/>
    <n v="2.3510417916108186"/>
    <n v="3.5307009790817374"/>
    <n v="2.384630578240265"/>
    <n v="1.9265340118268532"/>
    <n v="1.753329344099851"/>
    <n v="2.8049053214587913"/>
  </r>
  <r>
    <x v="6"/>
    <x v="12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3977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6" indent="0" compact="0" compactData="0" multipleFieldFilters="0" chartFormat="3">
  <location ref="A86:C89" firstHeaderRow="1" firstDataRow="1" firstDataCol="2"/>
  <pivotFields count="13">
    <pivotField axis="axisRow" compact="0" outline="0" showAll="0" defaultSubtotal="0">
      <items count="7">
        <item h="1" x="0"/>
        <item h="1" x="1"/>
        <item h="1" x="2"/>
        <item x="3"/>
        <item x="4"/>
        <item x="5"/>
        <item h="1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3">
    <i>
      <x v="2"/>
      <x v="3"/>
    </i>
    <i r="1">
      <x v="4"/>
    </i>
    <i r="1">
      <x v="5"/>
    </i>
  </rowItems>
  <colItems count="1">
    <i/>
  </colItems>
  <dataFields count="1">
    <dataField name="Promedio de Promedio" fld="12" subtotal="average" baseField="0" baseItem="0" numFmtId="2"/>
  </dataFields>
  <formats count="4">
    <format dxfId="7">
      <pivotArea outline="0" collapsedLevelsAreSubtotals="1" fieldPosition="0"/>
    </format>
    <format dxfId="8">
      <pivotArea outline="0" collapsedLevelsAreSubtotals="1" fieldPosition="0"/>
    </format>
    <format dxfId="9">
      <pivotArea outline="0" collapsedLevelsAreSubtotals="1" fieldPosition="0"/>
    </format>
    <format dxfId="10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Indicadores Alimentadores 2018-2019-2020" altTextSummary="En la imagen se observa los promedios del IPK de los años 2018-2019-2020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3976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6" indent="0" compact="0" compactData="0" multipleFieldFilters="0" chartFormat="2">
  <location ref="A47:C56" firstHeaderRow="1" firstDataRow="1" firstDataCol="2"/>
  <pivotFields count="13"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2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Items count="1">
    <i/>
  </colItems>
  <dataFields count="1">
    <dataField name="Promedio de Promedio" fld="12" subtotal="average" baseField="0" baseItem="0" numFmtId="2"/>
  </dataFields>
  <formats count="7">
    <format dxfId="0">
      <pivotArea outline="0" collapsedLevelsAreSubtotals="1" fieldPosition="0"/>
    </format>
    <format dxfId="1">
      <pivotArea outline="0" collapsedLevelsAreSubtotals="1" fieldPosition="0"/>
    </format>
    <format dxfId="2">
      <pivotArea outline="0" collapsedLevelsAreSubtotals="1" fieldPosition="0"/>
    </format>
    <format dxfId="3">
      <pivotArea outline="0" collapsedLevelsAreSubtotals="1" fieldPosition="0"/>
    </format>
    <format dxfId="4">
      <pivotArea outline="0" collapsedLevelsAreSubtotals="1" fieldPosition="0"/>
    </format>
    <format dxfId="5">
      <pivotArea outline="0" collapsedLevelsAreSubtotals="1" fieldPosition="0"/>
    </format>
    <format dxfId="6">
      <pivotArea outline="0" collapsedLevelsAreSubtotals="1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Resultados del IPK del 2018 AL 2020" altTextSummary="En la grafica se observa los promedios del IPK ejecutados del 2018 al 2020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5" cacheId="3975" applyNumberFormats="0" applyBorderFormats="0" applyFontFormats="0" applyPatternFormats="0" applyAlignmentFormats="0" applyWidthHeightFormats="1" dataCaption="Valores" updatedVersion="5" minRefreshableVersion="3" rowGrandTotals="0" colGrandTotals="0" itemPrintTitles="1" createdVersion="6" indent="0" compact="0" compactData="0" multipleFieldFilters="0" chartFormat="2">
  <location ref="A49:C81" firstHeaderRow="1" firstDataRow="1" firstDataCol="2"/>
  <pivotFields count="13"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4"/>
        <item x="5"/>
        <item x="6"/>
        <item x="7"/>
        <item x="8"/>
        <item x="9"/>
        <item x="10"/>
        <item x="11"/>
        <item x="0"/>
        <item x="1"/>
        <item x="2"/>
        <item x="3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32">
    <i>
      <x/>
      <x/>
    </i>
    <i r="1">
      <x v="1"/>
    </i>
    <i>
      <x v="1"/>
      <x v="1"/>
    </i>
    <i r="1">
      <x v="2"/>
    </i>
    <i r="1">
      <x v="3"/>
    </i>
    <i>
      <x v="2"/>
      <x v="1"/>
    </i>
    <i r="1">
      <x v="2"/>
    </i>
    <i r="1">
      <x v="3"/>
    </i>
    <i>
      <x v="3"/>
      <x v="1"/>
    </i>
    <i r="1">
      <x v="2"/>
    </i>
    <i r="1">
      <x v="3"/>
    </i>
    <i>
      <x v="4"/>
      <x v="1"/>
    </i>
    <i r="1">
      <x v="2"/>
    </i>
    <i>
      <x v="5"/>
      <x v="1"/>
    </i>
    <i r="1">
      <x v="2"/>
    </i>
    <i>
      <x v="6"/>
      <x v="1"/>
    </i>
    <i r="1">
      <x v="2"/>
    </i>
    <i>
      <x v="7"/>
      <x v="1"/>
    </i>
    <i r="1">
      <x v="2"/>
    </i>
    <i>
      <x v="8"/>
      <x/>
    </i>
    <i r="1">
      <x v="1"/>
    </i>
    <i r="1">
      <x v="2"/>
    </i>
    <i>
      <x v="9"/>
      <x/>
    </i>
    <i r="1">
      <x v="1"/>
    </i>
    <i r="1">
      <x v="2"/>
    </i>
    <i>
      <x v="10"/>
      <x/>
    </i>
    <i r="1">
      <x v="1"/>
    </i>
    <i r="1">
      <x v="2"/>
    </i>
    <i>
      <x v="11"/>
      <x/>
    </i>
    <i r="1">
      <x v="1"/>
    </i>
    <i r="1">
      <x v="2"/>
    </i>
    <i>
      <x v="12"/>
      <x v="2"/>
    </i>
  </rowItems>
  <colItems count="1">
    <i/>
  </colItems>
  <dataFields count="1">
    <dataField name="Suma de Total" fld="1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="Demanda Promedio Día Hábil" altTextSummary="En la gráfica se muestra la demanda promedio día hábil 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5"/>
  <sheetViews>
    <sheetView topLeftCell="A75" zoomScale="55" zoomScaleNormal="55" workbookViewId="0">
      <selection activeCell="O87" sqref="O87"/>
    </sheetView>
  </sheetViews>
  <sheetFormatPr defaultColWidth="11.42578125" defaultRowHeight="14.45" outlineLevelRow="2"/>
  <cols>
    <col min="1" max="1" width="17.5703125" customWidth="1"/>
    <col min="2" max="2" width="6.42578125" customWidth="1"/>
    <col min="3" max="3" width="11.7109375" customWidth="1"/>
    <col min="4" max="13" width="9.5703125" customWidth="1"/>
    <col min="14" max="14" width="3.42578125" customWidth="1"/>
    <col min="15" max="15" width="8.42578125" customWidth="1"/>
    <col min="16" max="16" width="6" customWidth="1"/>
    <col min="17" max="17" width="12.7109375" customWidth="1"/>
    <col min="18" max="18" width="13.28515625" customWidth="1"/>
    <col min="19" max="19" width="12.42578125" bestFit="1" customWidth="1"/>
    <col min="20" max="20" width="13.140625" bestFit="1" customWidth="1"/>
    <col min="21" max="21" width="13.5703125" bestFit="1" customWidth="1"/>
    <col min="22" max="22" width="13" bestFit="1" customWidth="1"/>
    <col min="23" max="23" width="10.85546875" bestFit="1" customWidth="1"/>
    <col min="24" max="25" width="12.42578125" customWidth="1"/>
    <col min="26" max="26" width="10" customWidth="1"/>
    <col min="27" max="27" width="15.140625" bestFit="1" customWidth="1"/>
    <col min="28" max="28" width="4" customWidth="1"/>
    <col min="29" max="29" width="7.140625" customWidth="1"/>
    <col min="30" max="30" width="5.7109375" customWidth="1"/>
    <col min="31" max="40" width="10.7109375" customWidth="1"/>
    <col min="41" max="41" width="11.85546875" bestFit="1" customWidth="1"/>
  </cols>
  <sheetData>
    <row r="1" spans="1:41" ht="23.45">
      <c r="A1" s="83" t="s">
        <v>0</v>
      </c>
      <c r="O1" s="83" t="s">
        <v>1</v>
      </c>
      <c r="AC1" s="83" t="s">
        <v>2</v>
      </c>
      <c r="AH1" t="s">
        <v>3</v>
      </c>
    </row>
    <row r="2" spans="1:41" ht="15.6">
      <c r="A2" s="119" t="s">
        <v>4</v>
      </c>
      <c r="B2" s="119" t="s">
        <v>5</v>
      </c>
      <c r="C2" s="119" t="s">
        <v>6</v>
      </c>
      <c r="D2" s="119" t="s">
        <v>7</v>
      </c>
      <c r="E2" s="119" t="s">
        <v>8</v>
      </c>
      <c r="F2" s="119" t="s">
        <v>9</v>
      </c>
      <c r="G2" s="119" t="s">
        <v>10</v>
      </c>
      <c r="H2" s="119" t="s">
        <v>11</v>
      </c>
      <c r="I2" s="119" t="s">
        <v>12</v>
      </c>
      <c r="J2" s="119" t="s">
        <v>13</v>
      </c>
      <c r="K2" s="119" t="s">
        <v>14</v>
      </c>
      <c r="L2" s="119" t="s">
        <v>15</v>
      </c>
      <c r="M2" s="119" t="s">
        <v>16</v>
      </c>
      <c r="O2" s="133" t="s">
        <v>17</v>
      </c>
      <c r="P2" s="133" t="s">
        <v>5</v>
      </c>
      <c r="Q2" s="134" t="s">
        <v>18</v>
      </c>
      <c r="R2" s="134" t="s">
        <v>19</v>
      </c>
      <c r="S2" s="134" t="s">
        <v>8</v>
      </c>
      <c r="T2" s="134" t="s">
        <v>20</v>
      </c>
      <c r="U2" s="134" t="s">
        <v>10</v>
      </c>
      <c r="V2" s="134" t="s">
        <v>21</v>
      </c>
      <c r="W2" s="134" t="s">
        <v>22</v>
      </c>
      <c r="X2" s="134" t="s">
        <v>23</v>
      </c>
      <c r="Y2" s="134" t="s">
        <v>14</v>
      </c>
      <c r="Z2" s="134" t="s">
        <v>15</v>
      </c>
      <c r="AA2" s="135" t="s">
        <v>24</v>
      </c>
      <c r="AC2" s="133" t="s">
        <v>17</v>
      </c>
      <c r="AD2" s="148" t="s">
        <v>5</v>
      </c>
      <c r="AE2" s="148" t="s">
        <v>25</v>
      </c>
      <c r="AF2" s="148" t="s">
        <v>7</v>
      </c>
      <c r="AG2" s="148" t="s">
        <v>8</v>
      </c>
      <c r="AH2" s="148" t="s">
        <v>9</v>
      </c>
      <c r="AI2" s="148" t="s">
        <v>10</v>
      </c>
      <c r="AJ2" s="148" t="s">
        <v>11</v>
      </c>
      <c r="AK2" s="148" t="s">
        <v>12</v>
      </c>
      <c r="AL2" s="148" t="s">
        <v>26</v>
      </c>
      <c r="AM2" s="148" t="s">
        <v>14</v>
      </c>
      <c r="AN2" s="148" t="s">
        <v>15</v>
      </c>
      <c r="AO2" s="135" t="s">
        <v>24</v>
      </c>
    </row>
    <row r="3" spans="1:41" ht="15.6" hidden="1" outlineLevel="2">
      <c r="A3" s="123">
        <v>2015</v>
      </c>
      <c r="B3" s="124" t="s">
        <v>27</v>
      </c>
      <c r="C3" s="125">
        <f t="shared" ref="C3:C34" si="0">Q3/AE3</f>
        <v>5.0250184515119649</v>
      </c>
      <c r="D3" s="125">
        <f t="shared" ref="D3:D34" si="1">R3/AF3</f>
        <v>5.8288683669494885</v>
      </c>
      <c r="E3" s="125">
        <f t="shared" ref="E3:E34" si="2">S3/AG3</f>
        <v>7.2957415233229961</v>
      </c>
      <c r="F3" s="125">
        <f t="shared" ref="F3:F34" si="3">T3/AH3</f>
        <v>4.4926455614508729</v>
      </c>
      <c r="G3" s="125">
        <f t="shared" ref="G3:G34" si="4">U3/AI3</f>
        <v>5.7235639422951694</v>
      </c>
      <c r="H3" s="125">
        <f t="shared" ref="H3:H34" si="5">V3/AJ3</f>
        <v>4.4390207272142144</v>
      </c>
      <c r="I3" s="125">
        <f t="shared" ref="I3:I34" si="6">W3/AK3</f>
        <v>5.8776768864853937</v>
      </c>
      <c r="J3" s="125">
        <f t="shared" ref="J3:J34" si="7">X3/AL3</f>
        <v>2.279570922902288</v>
      </c>
      <c r="K3" s="125"/>
      <c r="L3" s="125"/>
      <c r="M3" s="126">
        <f t="shared" ref="M3:M16" si="8">AVERAGE(C3:L3)</f>
        <v>5.1202632977665488</v>
      </c>
      <c r="O3" s="138">
        <v>2015</v>
      </c>
      <c r="P3" s="139" t="s">
        <v>27</v>
      </c>
      <c r="Q3" s="140">
        <v>4151360</v>
      </c>
      <c r="R3" s="140">
        <v>2764001</v>
      </c>
      <c r="S3" s="140">
        <v>2225783</v>
      </c>
      <c r="T3" s="140">
        <v>2336745</v>
      </c>
      <c r="U3" s="140">
        <v>1981810</v>
      </c>
      <c r="V3" s="140">
        <v>2476891</v>
      </c>
      <c r="W3" s="140">
        <v>1557612</v>
      </c>
      <c r="X3" s="140">
        <v>1567703</v>
      </c>
      <c r="Y3" s="140"/>
      <c r="Z3" s="140"/>
      <c r="AA3" s="141">
        <f t="shared" ref="AA3:AA16" si="9">SUM(Q3:Z3)</f>
        <v>19061905</v>
      </c>
      <c r="AC3" s="150">
        <v>2015</v>
      </c>
      <c r="AD3" s="139" t="s">
        <v>27</v>
      </c>
      <c r="AE3" s="140">
        <v>826138.26000000222</v>
      </c>
      <c r="AF3" s="140">
        <v>474191.69999999966</v>
      </c>
      <c r="AG3" s="140">
        <v>305079.75000000017</v>
      </c>
      <c r="AH3" s="140">
        <v>520126.7199999998</v>
      </c>
      <c r="AI3" s="140">
        <v>346254.53999999992</v>
      </c>
      <c r="AJ3" s="140">
        <v>557981.39999999874</v>
      </c>
      <c r="AK3" s="140">
        <v>265004.70000000071</v>
      </c>
      <c r="AL3" s="140">
        <v>687718.45800000068</v>
      </c>
      <c r="AM3" s="140">
        <v>287461.45500000002</v>
      </c>
      <c r="AN3" s="140">
        <v>200363.39400000009</v>
      </c>
      <c r="AO3" s="141">
        <f t="shared" ref="AO3:AO34" si="10">SUM(AE3:AN3)</f>
        <v>4470320.3770000022</v>
      </c>
    </row>
    <row r="4" spans="1:41" ht="15.6" hidden="1" outlineLevel="2">
      <c r="A4" s="127">
        <v>2015</v>
      </c>
      <c r="B4" s="3" t="s">
        <v>28</v>
      </c>
      <c r="C4" s="8">
        <f t="shared" si="0"/>
        <v>5.886447978236073</v>
      </c>
      <c r="D4" s="8">
        <f t="shared" si="1"/>
        <v>7.0025971278716685</v>
      </c>
      <c r="E4" s="8">
        <f t="shared" si="2"/>
        <v>8.9414888461165685</v>
      </c>
      <c r="F4" s="8">
        <f t="shared" si="3"/>
        <v>5.3878988280215481</v>
      </c>
      <c r="G4" s="8">
        <f t="shared" si="4"/>
        <v>6.9835809710554164</v>
      </c>
      <c r="H4" s="8">
        <f t="shared" si="5"/>
        <v>5.2053993689215288</v>
      </c>
      <c r="I4" s="8">
        <f t="shared" si="6"/>
        <v>6.8367879095285238</v>
      </c>
      <c r="J4" s="8">
        <f t="shared" si="7"/>
        <v>2.560422649415206</v>
      </c>
      <c r="K4" s="8"/>
      <c r="L4" s="8"/>
      <c r="M4" s="128">
        <f t="shared" si="8"/>
        <v>6.1005779598958165</v>
      </c>
      <c r="O4" s="142">
        <v>2015</v>
      </c>
      <c r="P4" s="2" t="s">
        <v>28</v>
      </c>
      <c r="Q4" s="5">
        <v>4698301</v>
      </c>
      <c r="R4" s="5">
        <v>3151418</v>
      </c>
      <c r="S4" s="5">
        <v>2582910</v>
      </c>
      <c r="T4" s="5">
        <v>2621877</v>
      </c>
      <c r="U4" s="5">
        <v>2330119</v>
      </c>
      <c r="V4" s="5">
        <v>2706669</v>
      </c>
      <c r="W4" s="5">
        <v>1722066</v>
      </c>
      <c r="X4" s="5">
        <v>1673883</v>
      </c>
      <c r="Y4" s="5"/>
      <c r="Z4" s="5"/>
      <c r="AA4" s="143">
        <f t="shared" si="9"/>
        <v>21487243</v>
      </c>
      <c r="AC4" s="151">
        <v>2015</v>
      </c>
      <c r="AD4" s="2" t="s">
        <v>28</v>
      </c>
      <c r="AE4" s="5">
        <v>798155.52900000114</v>
      </c>
      <c r="AF4" s="5">
        <v>450035.59999999957</v>
      </c>
      <c r="AG4" s="5">
        <v>288867.99999999988</v>
      </c>
      <c r="AH4" s="5">
        <v>486623.27999999974</v>
      </c>
      <c r="AI4" s="5">
        <v>333656.75999999943</v>
      </c>
      <c r="AJ4" s="5">
        <v>519973.35999999871</v>
      </c>
      <c r="AK4" s="5">
        <v>251882.32000000079</v>
      </c>
      <c r="AL4" s="5">
        <v>653752.61400000134</v>
      </c>
      <c r="AM4" s="5">
        <v>272264.64100000006</v>
      </c>
      <c r="AN4" s="5">
        <v>182985.78000000006</v>
      </c>
      <c r="AO4" s="143">
        <f t="shared" si="10"/>
        <v>4238197.8840000005</v>
      </c>
    </row>
    <row r="5" spans="1:41" ht="15.6" hidden="1" outlineLevel="2">
      <c r="A5" s="127">
        <v>2015</v>
      </c>
      <c r="B5" s="3" t="s">
        <v>29</v>
      </c>
      <c r="C5" s="8">
        <f t="shared" si="0"/>
        <v>5.6238682329172409</v>
      </c>
      <c r="D5" s="8">
        <f t="shared" si="1"/>
        <v>6.7327844103208214</v>
      </c>
      <c r="E5" s="8">
        <f t="shared" si="2"/>
        <v>8.596469445600686</v>
      </c>
      <c r="F5" s="8">
        <f t="shared" si="3"/>
        <v>5.2172487720912928</v>
      </c>
      <c r="G5" s="8">
        <f t="shared" si="4"/>
        <v>6.5312171845411298</v>
      </c>
      <c r="H5" s="8">
        <f t="shared" si="5"/>
        <v>4.9888107408969349</v>
      </c>
      <c r="I5" s="8">
        <f t="shared" si="6"/>
        <v>6.6486908768204227</v>
      </c>
      <c r="J5" s="8">
        <f t="shared" si="7"/>
        <v>2.4853909655581194</v>
      </c>
      <c r="K5" s="8"/>
      <c r="L5" s="8"/>
      <c r="M5" s="128">
        <f t="shared" si="8"/>
        <v>5.8530600785933311</v>
      </c>
      <c r="O5" s="142">
        <v>2015</v>
      </c>
      <c r="P5" s="2" t="s">
        <v>29</v>
      </c>
      <c r="Q5" s="5">
        <v>4846454</v>
      </c>
      <c r="R5" s="5">
        <v>3275441</v>
      </c>
      <c r="S5" s="5">
        <v>2710628</v>
      </c>
      <c r="T5" s="5">
        <v>2750710</v>
      </c>
      <c r="U5" s="5">
        <v>2398140</v>
      </c>
      <c r="V5" s="5">
        <v>2802475</v>
      </c>
      <c r="W5" s="5">
        <v>1820400</v>
      </c>
      <c r="X5" s="5">
        <v>1759264</v>
      </c>
      <c r="Y5" s="5"/>
      <c r="Z5" s="5"/>
      <c r="AA5" s="143">
        <f t="shared" si="9"/>
        <v>22363512</v>
      </c>
      <c r="AC5" s="151">
        <v>2015</v>
      </c>
      <c r="AD5" s="2" t="s">
        <v>29</v>
      </c>
      <c r="AE5" s="5">
        <v>861765.21200000145</v>
      </c>
      <c r="AF5" s="5">
        <v>486491.29399999953</v>
      </c>
      <c r="AG5" s="5">
        <v>315318.74999999983</v>
      </c>
      <c r="AH5" s="5">
        <v>527233.81999999972</v>
      </c>
      <c r="AI5" s="5">
        <v>367181.17499999941</v>
      </c>
      <c r="AJ5" s="5">
        <v>561752.11799999955</v>
      </c>
      <c r="AK5" s="5">
        <v>273798.26100000046</v>
      </c>
      <c r="AL5" s="5">
        <v>707841.95500000124</v>
      </c>
      <c r="AM5" s="5">
        <v>298739.38499999995</v>
      </c>
      <c r="AN5" s="5">
        <v>174876.3660000001</v>
      </c>
      <c r="AO5" s="143">
        <f t="shared" si="10"/>
        <v>4574998.3360000011</v>
      </c>
    </row>
    <row r="6" spans="1:41" ht="15.6" hidden="1" outlineLevel="2">
      <c r="A6" s="127">
        <v>2015</v>
      </c>
      <c r="B6" s="3" t="s">
        <v>30</v>
      </c>
      <c r="C6" s="8">
        <f t="shared" si="0"/>
        <v>5.7292739624719236</v>
      </c>
      <c r="D6" s="8">
        <f t="shared" si="1"/>
        <v>6.9260584286153781</v>
      </c>
      <c r="E6" s="8">
        <f t="shared" si="2"/>
        <v>8.6060952756682152</v>
      </c>
      <c r="F6" s="8">
        <f t="shared" si="3"/>
        <v>5.2812297303699509</v>
      </c>
      <c r="G6" s="8">
        <f t="shared" si="4"/>
        <v>6.1451723052456337</v>
      </c>
      <c r="H6" s="8">
        <f t="shared" si="5"/>
        <v>4.9175142858158782</v>
      </c>
      <c r="I6" s="8">
        <f t="shared" si="6"/>
        <v>7.081509297501956</v>
      </c>
      <c r="J6" s="8">
        <f t="shared" si="7"/>
        <v>2.5123070416630324</v>
      </c>
      <c r="K6" s="8">
        <f t="shared" ref="K6:K37" si="11">Y6/AM6</f>
        <v>3.6303516883017335</v>
      </c>
      <c r="L6" s="8">
        <f t="shared" ref="L6:L37" si="12">Z6/AN6</f>
        <v>4.2574228759642816</v>
      </c>
      <c r="M6" s="128">
        <f t="shared" si="8"/>
        <v>5.5086934891617991</v>
      </c>
      <c r="O6" s="142">
        <v>2015</v>
      </c>
      <c r="P6" s="2" t="s">
        <v>30</v>
      </c>
      <c r="Q6" s="5">
        <v>4797915</v>
      </c>
      <c r="R6" s="5">
        <v>3148409</v>
      </c>
      <c r="S6" s="5">
        <v>2617716</v>
      </c>
      <c r="T6" s="5">
        <v>2684305</v>
      </c>
      <c r="U6" s="5">
        <v>2341504</v>
      </c>
      <c r="V6" s="5">
        <v>2704740</v>
      </c>
      <c r="W6" s="5">
        <v>1948679</v>
      </c>
      <c r="X6" s="5">
        <v>1713965</v>
      </c>
      <c r="Y6" s="5">
        <v>1098467</v>
      </c>
      <c r="Z6" s="5">
        <v>713179</v>
      </c>
      <c r="AA6" s="143">
        <f t="shared" si="9"/>
        <v>23768879</v>
      </c>
      <c r="AC6" s="151">
        <v>2015</v>
      </c>
      <c r="AD6" s="2" t="s">
        <v>30</v>
      </c>
      <c r="AE6" s="5">
        <v>837438.57100000081</v>
      </c>
      <c r="AF6" s="5">
        <v>454574.42099999922</v>
      </c>
      <c r="AG6" s="5">
        <v>304169.99999999988</v>
      </c>
      <c r="AH6" s="5">
        <v>508272.71999999968</v>
      </c>
      <c r="AI6" s="5">
        <v>381031.46400000021</v>
      </c>
      <c r="AJ6" s="5">
        <v>550021.78800000157</v>
      </c>
      <c r="AK6" s="5">
        <v>275178.48499999964</v>
      </c>
      <c r="AL6" s="5">
        <v>682227.51899999985</v>
      </c>
      <c r="AM6" s="5">
        <v>302578.67400000006</v>
      </c>
      <c r="AN6" s="5">
        <v>167514.25000000009</v>
      </c>
      <c r="AO6" s="143">
        <f t="shared" si="10"/>
        <v>4463007.8920000009</v>
      </c>
    </row>
    <row r="7" spans="1:41" ht="15.6" hidden="1" outlineLevel="2">
      <c r="A7" s="127">
        <v>2015</v>
      </c>
      <c r="B7" s="3" t="s">
        <v>31</v>
      </c>
      <c r="C7" s="8">
        <f t="shared" si="0"/>
        <v>5.7747545806609155</v>
      </c>
      <c r="D7" s="8">
        <f t="shared" si="1"/>
        <v>6.997488674501402</v>
      </c>
      <c r="E7" s="8">
        <f t="shared" si="2"/>
        <v>8.852557961450044</v>
      </c>
      <c r="F7" s="8">
        <f t="shared" si="3"/>
        <v>5.3808636103622858</v>
      </c>
      <c r="G7" s="8">
        <f t="shared" si="4"/>
        <v>6.1403054866502211</v>
      </c>
      <c r="H7" s="8">
        <f t="shared" si="5"/>
        <v>5.2389297862126813</v>
      </c>
      <c r="I7" s="8">
        <f t="shared" si="6"/>
        <v>7.3089413112236006</v>
      </c>
      <c r="J7" s="8">
        <f t="shared" si="7"/>
        <v>2.5979410290963596</v>
      </c>
      <c r="K7" s="8">
        <f t="shared" si="11"/>
        <v>3.5681432342402055</v>
      </c>
      <c r="L7" s="8">
        <f t="shared" si="12"/>
        <v>3.6385494750421303</v>
      </c>
      <c r="M7" s="128">
        <f t="shared" si="8"/>
        <v>5.549847514943985</v>
      </c>
      <c r="O7" s="142">
        <v>2015</v>
      </c>
      <c r="P7" s="2" t="s">
        <v>31</v>
      </c>
      <c r="Q7" s="5">
        <v>4896586</v>
      </c>
      <c r="R7" s="5">
        <v>3254330</v>
      </c>
      <c r="S7" s="5">
        <v>2739818</v>
      </c>
      <c r="T7" s="5">
        <v>2777397</v>
      </c>
      <c r="U7" s="5">
        <v>2463113</v>
      </c>
      <c r="V7" s="5">
        <v>2924825</v>
      </c>
      <c r="W7" s="5">
        <v>2182395</v>
      </c>
      <c r="X7" s="5">
        <v>1797951</v>
      </c>
      <c r="Y7" s="5">
        <v>1096593</v>
      </c>
      <c r="Z7" s="5">
        <v>728835</v>
      </c>
      <c r="AA7" s="143">
        <f t="shared" si="9"/>
        <v>24861843</v>
      </c>
      <c r="AC7" s="151">
        <v>2015</v>
      </c>
      <c r="AD7" s="2" t="s">
        <v>31</v>
      </c>
      <c r="AE7" s="5">
        <v>847929.71400000004</v>
      </c>
      <c r="AF7" s="5">
        <v>465071.1349999982</v>
      </c>
      <c r="AG7" s="5">
        <v>309494.49999999994</v>
      </c>
      <c r="AH7" s="5">
        <v>516161.93999999971</v>
      </c>
      <c r="AI7" s="5">
        <v>401138.511</v>
      </c>
      <c r="AJ7" s="5">
        <v>558286.73400000075</v>
      </c>
      <c r="AK7" s="5">
        <v>298592.49199999968</v>
      </c>
      <c r="AL7" s="5">
        <v>692067.67199999932</v>
      </c>
      <c r="AM7" s="5">
        <v>307328.75000000012</v>
      </c>
      <c r="AN7" s="5">
        <v>200309.21800000011</v>
      </c>
      <c r="AO7" s="143">
        <f t="shared" si="10"/>
        <v>4596380.6659999983</v>
      </c>
    </row>
    <row r="8" spans="1:41" ht="15.6" hidden="1" outlineLevel="2">
      <c r="A8" s="127">
        <v>2015</v>
      </c>
      <c r="B8" s="3" t="s">
        <v>32</v>
      </c>
      <c r="C8" s="8">
        <f t="shared" si="0"/>
        <v>5.6358500079650975</v>
      </c>
      <c r="D8" s="8">
        <f t="shared" si="1"/>
        <v>6.5007043701143656</v>
      </c>
      <c r="E8" s="8">
        <f t="shared" si="2"/>
        <v>8.2962594652482906</v>
      </c>
      <c r="F8" s="8">
        <f t="shared" si="3"/>
        <v>4.9851146589348048</v>
      </c>
      <c r="G8" s="8">
        <f t="shared" si="4"/>
        <v>5.7301458586497791</v>
      </c>
      <c r="H8" s="8">
        <f t="shared" si="5"/>
        <v>4.9441431178931561</v>
      </c>
      <c r="I8" s="8">
        <f t="shared" si="6"/>
        <v>7.2153798742897948</v>
      </c>
      <c r="J8" s="8">
        <f t="shared" si="7"/>
        <v>2.5189886210259522</v>
      </c>
      <c r="K8" s="8">
        <f t="shared" si="11"/>
        <v>3.5330789888371092</v>
      </c>
      <c r="L8" s="8">
        <f t="shared" si="12"/>
        <v>3.1509485830608943</v>
      </c>
      <c r="M8" s="128">
        <f t="shared" si="8"/>
        <v>5.2510613546019247</v>
      </c>
      <c r="O8" s="142">
        <v>2015</v>
      </c>
      <c r="P8" s="2" t="s">
        <v>32</v>
      </c>
      <c r="Q8" s="5">
        <v>4583264</v>
      </c>
      <c r="R8" s="5">
        <v>2866684</v>
      </c>
      <c r="S8" s="5">
        <v>2494455</v>
      </c>
      <c r="T8" s="5">
        <v>2493237</v>
      </c>
      <c r="U8" s="5">
        <v>2248381</v>
      </c>
      <c r="V8" s="5">
        <v>2714217</v>
      </c>
      <c r="W8" s="5">
        <v>2121759</v>
      </c>
      <c r="X8" s="5">
        <v>1667934</v>
      </c>
      <c r="Y8" s="5">
        <v>1055621</v>
      </c>
      <c r="Z8" s="5">
        <v>739762</v>
      </c>
      <c r="AA8" s="143">
        <f t="shared" si="9"/>
        <v>22985314</v>
      </c>
      <c r="AC8" s="151">
        <v>2015</v>
      </c>
      <c r="AD8" s="2" t="s">
        <v>32</v>
      </c>
      <c r="AE8" s="5">
        <v>813233.85000000231</v>
      </c>
      <c r="AF8" s="5">
        <v>440980.52099999849</v>
      </c>
      <c r="AG8" s="5">
        <v>300672.24999999994</v>
      </c>
      <c r="AH8" s="5">
        <v>500136.33999999968</v>
      </c>
      <c r="AI8" s="5">
        <v>392377.62099999958</v>
      </c>
      <c r="AJ8" s="5">
        <v>548976.2200000002</v>
      </c>
      <c r="AK8" s="5">
        <v>294060.60899999994</v>
      </c>
      <c r="AL8" s="5">
        <v>662144.31699999957</v>
      </c>
      <c r="AM8" s="5">
        <v>298782.16800000018</v>
      </c>
      <c r="AN8" s="5">
        <v>234774.38</v>
      </c>
      <c r="AO8" s="143">
        <f t="shared" si="10"/>
        <v>4486138.2760000005</v>
      </c>
    </row>
    <row r="9" spans="1:41" ht="15.6" hidden="1" outlineLevel="2">
      <c r="A9" s="127">
        <v>2015</v>
      </c>
      <c r="B9" s="3" t="s">
        <v>33</v>
      </c>
      <c r="C9" s="8">
        <f t="shared" si="0"/>
        <v>5.8446096407968842</v>
      </c>
      <c r="D9" s="8">
        <f t="shared" si="1"/>
        <v>6.5332756069100073</v>
      </c>
      <c r="E9" s="8">
        <f t="shared" si="2"/>
        <v>8.4185636565234301</v>
      </c>
      <c r="F9" s="8">
        <f t="shared" si="3"/>
        <v>4.9166726127079938</v>
      </c>
      <c r="G9" s="8">
        <f t="shared" si="4"/>
        <v>5.9425970093663834</v>
      </c>
      <c r="H9" s="8">
        <f t="shared" si="5"/>
        <v>4.9304737684147577</v>
      </c>
      <c r="I9" s="8">
        <f t="shared" si="6"/>
        <v>7.544243831913537</v>
      </c>
      <c r="J9" s="8">
        <f t="shared" si="7"/>
        <v>2.6094116903561155</v>
      </c>
      <c r="K9" s="8">
        <f t="shared" si="11"/>
        <v>3.5399515745754484</v>
      </c>
      <c r="L9" s="8">
        <f t="shared" si="12"/>
        <v>3.3977113143511266</v>
      </c>
      <c r="M9" s="128">
        <f t="shared" si="8"/>
        <v>5.3677510705915692</v>
      </c>
      <c r="O9" s="142">
        <v>2015</v>
      </c>
      <c r="P9" s="2" t="s">
        <v>33</v>
      </c>
      <c r="Q9" s="5">
        <v>5076073</v>
      </c>
      <c r="R9" s="5">
        <v>3042049</v>
      </c>
      <c r="S9" s="5">
        <v>2683977</v>
      </c>
      <c r="T9" s="5">
        <v>2632240</v>
      </c>
      <c r="U9" s="5">
        <v>2490558</v>
      </c>
      <c r="V9" s="5">
        <v>2904121</v>
      </c>
      <c r="W9" s="5">
        <v>2390816</v>
      </c>
      <c r="X9" s="5">
        <v>1819234</v>
      </c>
      <c r="Y9" s="5">
        <v>1134067</v>
      </c>
      <c r="Z9" s="5">
        <v>848486</v>
      </c>
      <c r="AA9" s="143">
        <f t="shared" si="9"/>
        <v>25021621</v>
      </c>
      <c r="AC9" s="151">
        <v>2015</v>
      </c>
      <c r="AD9" s="2" t="s">
        <v>33</v>
      </c>
      <c r="AE9" s="5">
        <v>868505.05200000014</v>
      </c>
      <c r="AF9" s="5">
        <v>465623.8589999993</v>
      </c>
      <c r="AG9" s="5">
        <v>318816.49999999977</v>
      </c>
      <c r="AH9" s="5">
        <v>535370.19999999972</v>
      </c>
      <c r="AI9" s="5">
        <v>419102.62399999937</v>
      </c>
      <c r="AJ9" s="5">
        <v>589014.59300000104</v>
      </c>
      <c r="AK9" s="5">
        <v>316905.98199999967</v>
      </c>
      <c r="AL9" s="5">
        <v>697181.67000000016</v>
      </c>
      <c r="AM9" s="5">
        <v>320362.29200000013</v>
      </c>
      <c r="AN9" s="5">
        <v>249722.80499999996</v>
      </c>
      <c r="AO9" s="143">
        <f t="shared" si="10"/>
        <v>4780605.5769999987</v>
      </c>
    </row>
    <row r="10" spans="1:41" ht="15.6" hidden="1" outlineLevel="2">
      <c r="A10" s="127">
        <v>2015</v>
      </c>
      <c r="B10" s="3" t="s">
        <v>34</v>
      </c>
      <c r="C10" s="8">
        <f t="shared" si="0"/>
        <v>5.9338400026230032</v>
      </c>
      <c r="D10" s="8">
        <f t="shared" si="1"/>
        <v>6.5206640465724774</v>
      </c>
      <c r="E10" s="8">
        <f t="shared" si="2"/>
        <v>8.7009559135945889</v>
      </c>
      <c r="F10" s="8">
        <f t="shared" si="3"/>
        <v>5.3068272870559561</v>
      </c>
      <c r="G10" s="8">
        <f t="shared" si="4"/>
        <v>6.627104205359915</v>
      </c>
      <c r="H10" s="8">
        <f t="shared" si="5"/>
        <v>4.9377598165188274</v>
      </c>
      <c r="I10" s="8">
        <f t="shared" si="6"/>
        <v>7.7280258946216209</v>
      </c>
      <c r="J10" s="8">
        <f t="shared" si="7"/>
        <v>2.6996869811601587</v>
      </c>
      <c r="K10" s="8">
        <f t="shared" si="11"/>
        <v>3.6651437079837073</v>
      </c>
      <c r="L10" s="8">
        <f t="shared" si="12"/>
        <v>3.657213422168065</v>
      </c>
      <c r="M10" s="128">
        <f t="shared" si="8"/>
        <v>5.5777221277658322</v>
      </c>
      <c r="O10" s="142">
        <v>2015</v>
      </c>
      <c r="P10" s="2" t="s">
        <v>34</v>
      </c>
      <c r="Q10" s="5">
        <v>5055269</v>
      </c>
      <c r="R10" s="5">
        <v>3007987</v>
      </c>
      <c r="S10" s="5">
        <v>2692898</v>
      </c>
      <c r="T10" s="5">
        <v>2552011</v>
      </c>
      <c r="U10" s="5">
        <v>2714115</v>
      </c>
      <c r="V10" s="5">
        <v>2784022</v>
      </c>
      <c r="W10" s="5">
        <v>2360843</v>
      </c>
      <c r="X10" s="5">
        <v>1735777</v>
      </c>
      <c r="Y10" s="5">
        <v>1135724</v>
      </c>
      <c r="Z10" s="5">
        <v>857222</v>
      </c>
      <c r="AA10" s="143">
        <f t="shared" si="9"/>
        <v>24895868</v>
      </c>
      <c r="AC10" s="151">
        <v>2015</v>
      </c>
      <c r="AD10" s="2" t="s">
        <v>34</v>
      </c>
      <c r="AE10" s="5">
        <v>851938.87900000031</v>
      </c>
      <c r="AF10" s="5">
        <v>461300.71699999919</v>
      </c>
      <c r="AG10" s="5">
        <v>309494.49999999994</v>
      </c>
      <c r="AH10" s="5">
        <v>480892.03999999922</v>
      </c>
      <c r="AI10" s="5">
        <v>409547.65700000001</v>
      </c>
      <c r="AJ10" s="5">
        <v>563822.88800000097</v>
      </c>
      <c r="AK10" s="5">
        <v>305491.08299999963</v>
      </c>
      <c r="AL10" s="5">
        <v>642954.90999999945</v>
      </c>
      <c r="AM10" s="5">
        <v>309871.61500000005</v>
      </c>
      <c r="AN10" s="5">
        <v>234392.11799999975</v>
      </c>
      <c r="AO10" s="143">
        <f t="shared" si="10"/>
        <v>4569706.4069999987</v>
      </c>
    </row>
    <row r="11" spans="1:41" ht="15.6" hidden="1" outlineLevel="2">
      <c r="A11" s="127">
        <v>2015</v>
      </c>
      <c r="B11" s="3" t="s">
        <v>35</v>
      </c>
      <c r="C11" s="8">
        <f t="shared" si="0"/>
        <v>6.006705208186184</v>
      </c>
      <c r="D11" s="8">
        <f t="shared" si="1"/>
        <v>6.6454522690819173</v>
      </c>
      <c r="E11" s="8">
        <f t="shared" si="2"/>
        <v>8.9165604798732581</v>
      </c>
      <c r="F11" s="8">
        <f t="shared" si="3"/>
        <v>5.3786095579865156</v>
      </c>
      <c r="G11" s="8">
        <f t="shared" si="4"/>
        <v>6.7723485471147784</v>
      </c>
      <c r="H11" s="8">
        <f t="shared" si="5"/>
        <v>4.8335851111236581</v>
      </c>
      <c r="I11" s="8">
        <f t="shared" si="6"/>
        <v>7.7441726880880886</v>
      </c>
      <c r="J11" s="8">
        <f t="shared" si="7"/>
        <v>2.6895607714419572</v>
      </c>
      <c r="K11" s="8">
        <f t="shared" si="11"/>
        <v>3.1108189740197747</v>
      </c>
      <c r="L11" s="8">
        <f t="shared" si="12"/>
        <v>3.7998252943882345</v>
      </c>
      <c r="M11" s="128">
        <f t="shared" si="8"/>
        <v>5.5897638901304365</v>
      </c>
      <c r="O11" s="142">
        <v>2015</v>
      </c>
      <c r="P11" s="2" t="s">
        <v>35</v>
      </c>
      <c r="Q11" s="5">
        <v>5206540</v>
      </c>
      <c r="R11" s="5">
        <v>3105622</v>
      </c>
      <c r="S11" s="5">
        <v>2774526</v>
      </c>
      <c r="T11" s="5">
        <v>2669815</v>
      </c>
      <c r="U11" s="5">
        <v>2782759</v>
      </c>
      <c r="V11" s="5">
        <v>2834248</v>
      </c>
      <c r="W11" s="5">
        <v>2481116</v>
      </c>
      <c r="X11" s="5">
        <v>1770942</v>
      </c>
      <c r="Y11" s="5">
        <v>994976</v>
      </c>
      <c r="Z11" s="5">
        <v>907979</v>
      </c>
      <c r="AA11" s="143">
        <f t="shared" si="9"/>
        <v>25528523</v>
      </c>
      <c r="AC11" s="151">
        <v>2015</v>
      </c>
      <c r="AD11" s="2" t="s">
        <v>35</v>
      </c>
      <c r="AE11" s="5">
        <v>866788.00100000144</v>
      </c>
      <c r="AF11" s="5">
        <v>467330.41999999917</v>
      </c>
      <c r="AG11" s="5">
        <v>311165.49999999977</v>
      </c>
      <c r="AH11" s="5">
        <v>496376.42799999897</v>
      </c>
      <c r="AI11" s="5">
        <v>410900.14499999973</v>
      </c>
      <c r="AJ11" s="5">
        <v>586365.59300000116</v>
      </c>
      <c r="AK11" s="5">
        <v>320384.9009999992</v>
      </c>
      <c r="AL11" s="5">
        <v>658450.26399999985</v>
      </c>
      <c r="AM11" s="5">
        <v>319843.7480000002</v>
      </c>
      <c r="AN11" s="5">
        <v>238952.82799999969</v>
      </c>
      <c r="AO11" s="143">
        <f t="shared" si="10"/>
        <v>4676557.8279999997</v>
      </c>
    </row>
    <row r="12" spans="1:41" ht="15.6" hidden="1" outlineLevel="2">
      <c r="A12" s="127">
        <v>2015</v>
      </c>
      <c r="B12" s="3" t="s">
        <v>36</v>
      </c>
      <c r="C12" s="8">
        <f t="shared" si="0"/>
        <v>6.0059287281310789</v>
      </c>
      <c r="D12" s="8">
        <f t="shared" si="1"/>
        <v>6.4836048796292616</v>
      </c>
      <c r="E12" s="8">
        <f t="shared" si="2"/>
        <v>8.9059622736895356</v>
      </c>
      <c r="F12" s="8">
        <f t="shared" si="3"/>
        <v>5.2443752135192954</v>
      </c>
      <c r="G12" s="8">
        <f t="shared" si="4"/>
        <v>6.8229006508551207</v>
      </c>
      <c r="H12" s="8">
        <f t="shared" si="5"/>
        <v>4.6877733546775113</v>
      </c>
      <c r="I12" s="8">
        <f t="shared" si="6"/>
        <v>7.4348991506616997</v>
      </c>
      <c r="J12" s="8">
        <f t="shared" si="7"/>
        <v>2.7546748007522668</v>
      </c>
      <c r="K12" s="8">
        <f t="shared" si="11"/>
        <v>3.1016147693863698</v>
      </c>
      <c r="L12" s="8">
        <f t="shared" si="12"/>
        <v>3.7830091592081279</v>
      </c>
      <c r="M12" s="128">
        <f t="shared" si="8"/>
        <v>5.5224742980510273</v>
      </c>
      <c r="O12" s="142">
        <v>2015</v>
      </c>
      <c r="P12" s="2" t="s">
        <v>36</v>
      </c>
      <c r="Q12" s="5">
        <v>5285332</v>
      </c>
      <c r="R12" s="5">
        <v>3073045</v>
      </c>
      <c r="S12" s="5">
        <v>2818648</v>
      </c>
      <c r="T12" s="5">
        <v>2667666</v>
      </c>
      <c r="U12" s="5">
        <v>2727775</v>
      </c>
      <c r="V12" s="5">
        <v>2756576</v>
      </c>
      <c r="W12" s="5">
        <v>2549517</v>
      </c>
      <c r="X12" s="5">
        <v>1834898</v>
      </c>
      <c r="Y12" s="5">
        <v>1006587</v>
      </c>
      <c r="Z12" s="5">
        <v>971087</v>
      </c>
      <c r="AA12" s="143">
        <f t="shared" si="9"/>
        <v>25691131</v>
      </c>
      <c r="AC12" s="151">
        <v>2015</v>
      </c>
      <c r="AD12" s="2" t="s">
        <v>36</v>
      </c>
      <c r="AE12" s="5">
        <v>880019.10100000235</v>
      </c>
      <c r="AF12" s="5">
        <v>473971.66499999911</v>
      </c>
      <c r="AG12" s="5">
        <v>316489.99999999988</v>
      </c>
      <c r="AH12" s="5">
        <v>508671.84199999936</v>
      </c>
      <c r="AI12" s="5">
        <v>399796.96899999934</v>
      </c>
      <c r="AJ12" s="5">
        <v>588035.25500000094</v>
      </c>
      <c r="AK12" s="5">
        <v>342912.11599999917</v>
      </c>
      <c r="AL12" s="5">
        <v>666103.30899999978</v>
      </c>
      <c r="AM12" s="5">
        <v>324536.43500000011</v>
      </c>
      <c r="AN12" s="5">
        <v>256696.97299999959</v>
      </c>
      <c r="AO12" s="143">
        <f t="shared" si="10"/>
        <v>4757233.6649999991</v>
      </c>
    </row>
    <row r="13" spans="1:41" ht="15.6" hidden="1" outlineLevel="2">
      <c r="A13" s="127">
        <v>2015</v>
      </c>
      <c r="B13" s="3" t="s">
        <v>37</v>
      </c>
      <c r="C13" s="8">
        <f t="shared" si="0"/>
        <v>6.0017026245707186</v>
      </c>
      <c r="D13" s="8">
        <f t="shared" si="1"/>
        <v>6.3706975522905038</v>
      </c>
      <c r="E13" s="8">
        <f t="shared" si="2"/>
        <v>8.7987235270298498</v>
      </c>
      <c r="F13" s="8">
        <f t="shared" si="3"/>
        <v>5.0510724498848614</v>
      </c>
      <c r="G13" s="8">
        <f t="shared" si="4"/>
        <v>7.0427164067747077</v>
      </c>
      <c r="H13" s="8">
        <f t="shared" si="5"/>
        <v>4.5729383708927678</v>
      </c>
      <c r="I13" s="8">
        <f t="shared" si="6"/>
        <v>7.5578420640241735</v>
      </c>
      <c r="J13" s="8">
        <f t="shared" si="7"/>
        <v>2.735993351641318</v>
      </c>
      <c r="K13" s="8">
        <f t="shared" si="11"/>
        <v>3.2247313407229625</v>
      </c>
      <c r="L13" s="8">
        <f t="shared" si="12"/>
        <v>3.7211112569660885</v>
      </c>
      <c r="M13" s="128">
        <f t="shared" si="8"/>
        <v>5.5077528944797951</v>
      </c>
      <c r="O13" s="142">
        <v>2015</v>
      </c>
      <c r="P13" s="2" t="s">
        <v>37</v>
      </c>
      <c r="Q13" s="5">
        <v>4986382</v>
      </c>
      <c r="R13" s="5">
        <v>2846823</v>
      </c>
      <c r="S13" s="5">
        <v>2645532</v>
      </c>
      <c r="T13" s="5">
        <v>2465445</v>
      </c>
      <c r="U13" s="5">
        <v>2653484</v>
      </c>
      <c r="V13" s="5">
        <v>2535913</v>
      </c>
      <c r="W13" s="5">
        <v>2437713</v>
      </c>
      <c r="X13" s="5">
        <v>1710111</v>
      </c>
      <c r="Y13" s="5">
        <v>984310</v>
      </c>
      <c r="Z13" s="5">
        <v>904840</v>
      </c>
      <c r="AA13" s="143">
        <f t="shared" si="9"/>
        <v>24170553</v>
      </c>
      <c r="AC13" s="151">
        <v>2015</v>
      </c>
      <c r="AD13" s="2" t="s">
        <v>37</v>
      </c>
      <c r="AE13" s="5">
        <v>830827.90200000268</v>
      </c>
      <c r="AF13" s="5">
        <v>446862.05499999929</v>
      </c>
      <c r="AG13" s="5">
        <v>300672.24999999994</v>
      </c>
      <c r="AH13" s="5">
        <v>488103.27399999968</v>
      </c>
      <c r="AI13" s="5">
        <v>376769.96300000005</v>
      </c>
      <c r="AJ13" s="5">
        <v>554547.8190000006</v>
      </c>
      <c r="AK13" s="5">
        <v>322540.87599999935</v>
      </c>
      <c r="AL13" s="5">
        <v>625042.08899999969</v>
      </c>
      <c r="AM13" s="5">
        <v>305237.8310000003</v>
      </c>
      <c r="AN13" s="5">
        <v>243163.91999999963</v>
      </c>
      <c r="AO13" s="143">
        <f t="shared" si="10"/>
        <v>4493767.9790000021</v>
      </c>
    </row>
    <row r="14" spans="1:41" ht="16.149999999999999" hidden="1" outlineLevel="2" thickBot="1">
      <c r="A14" s="129">
        <v>2015</v>
      </c>
      <c r="B14" s="130" t="s">
        <v>38</v>
      </c>
      <c r="C14" s="131">
        <f t="shared" si="0"/>
        <v>5.7771656701858367</v>
      </c>
      <c r="D14" s="131">
        <f t="shared" si="1"/>
        <v>5.7412411808399213</v>
      </c>
      <c r="E14" s="131">
        <f t="shared" si="2"/>
        <v>8.2479249938681463</v>
      </c>
      <c r="F14" s="131">
        <f t="shared" si="3"/>
        <v>4.8260130986738714</v>
      </c>
      <c r="G14" s="131">
        <f t="shared" si="4"/>
        <v>6.4684559345308053</v>
      </c>
      <c r="H14" s="131">
        <f t="shared" si="5"/>
        <v>4.2711387384388289</v>
      </c>
      <c r="I14" s="131">
        <f t="shared" si="6"/>
        <v>7.2855344799766391</v>
      </c>
      <c r="J14" s="131">
        <f t="shared" si="7"/>
        <v>2.729843410438745</v>
      </c>
      <c r="K14" s="131">
        <f t="shared" si="11"/>
        <v>3.5834921974549077</v>
      </c>
      <c r="L14" s="131">
        <f t="shared" si="12"/>
        <v>3.6453201273137812</v>
      </c>
      <c r="M14" s="132">
        <f t="shared" si="8"/>
        <v>5.257612983172149</v>
      </c>
      <c r="O14" s="144">
        <v>2015</v>
      </c>
      <c r="P14" s="145" t="s">
        <v>38</v>
      </c>
      <c r="Q14" s="146">
        <v>4940538</v>
      </c>
      <c r="R14" s="146">
        <v>2650312</v>
      </c>
      <c r="S14" s="146">
        <v>2570811</v>
      </c>
      <c r="T14" s="146">
        <v>2466447</v>
      </c>
      <c r="U14" s="146">
        <v>2437447</v>
      </c>
      <c r="V14" s="146">
        <v>2502242</v>
      </c>
      <c r="W14" s="146">
        <v>2475243</v>
      </c>
      <c r="X14" s="146">
        <v>1730868</v>
      </c>
      <c r="Y14" s="146">
        <v>1134807</v>
      </c>
      <c r="Z14" s="146">
        <v>896181</v>
      </c>
      <c r="AA14" s="147">
        <f t="shared" si="9"/>
        <v>23804896</v>
      </c>
      <c r="AC14" s="144">
        <v>2015</v>
      </c>
      <c r="AD14" s="145" t="s">
        <v>38</v>
      </c>
      <c r="AE14" s="146">
        <v>855183.71500000195</v>
      </c>
      <c r="AF14" s="146">
        <v>461627.0099999996</v>
      </c>
      <c r="AG14" s="146">
        <v>311691.84999999986</v>
      </c>
      <c r="AH14" s="146">
        <v>511073.41599999985</v>
      </c>
      <c r="AI14" s="146">
        <v>376820.53100000013</v>
      </c>
      <c r="AJ14" s="146">
        <v>585848.91600000113</v>
      </c>
      <c r="AK14" s="146">
        <v>339747.61999999988</v>
      </c>
      <c r="AL14" s="146">
        <v>634053.95099999965</v>
      </c>
      <c r="AM14" s="146">
        <v>316676.28600000031</v>
      </c>
      <c r="AN14" s="146">
        <v>245844.25199999963</v>
      </c>
      <c r="AO14" s="147">
        <f t="shared" si="10"/>
        <v>4638567.5470000012</v>
      </c>
    </row>
    <row r="15" spans="1:41" ht="15.6" hidden="1" outlineLevel="2">
      <c r="A15" s="166">
        <v>2016</v>
      </c>
      <c r="B15" s="124" t="s">
        <v>27</v>
      </c>
      <c r="C15" s="125">
        <f t="shared" si="0"/>
        <v>5.3852488034646919</v>
      </c>
      <c r="D15" s="125">
        <f t="shared" si="1"/>
        <v>5.4306219316110651</v>
      </c>
      <c r="E15" s="125">
        <f t="shared" si="2"/>
        <v>7.6298409080660949</v>
      </c>
      <c r="F15" s="125">
        <f t="shared" si="3"/>
        <v>4.5621199845936626</v>
      </c>
      <c r="G15" s="125">
        <f t="shared" si="4"/>
        <v>6.5874651997464078</v>
      </c>
      <c r="H15" s="125">
        <f t="shared" si="5"/>
        <v>4.0051509629430448</v>
      </c>
      <c r="I15" s="125">
        <f t="shared" si="6"/>
        <v>6.5365585734280467</v>
      </c>
      <c r="J15" s="125">
        <f t="shared" si="7"/>
        <v>2.6699348174319253</v>
      </c>
      <c r="K15" s="125">
        <f t="shared" si="11"/>
        <v>3.2691395187709782</v>
      </c>
      <c r="L15" s="125">
        <f t="shared" si="12"/>
        <v>3.3007792754198748</v>
      </c>
      <c r="M15" s="126">
        <f t="shared" si="8"/>
        <v>4.9376859975475789</v>
      </c>
      <c r="O15" s="155">
        <v>2016</v>
      </c>
      <c r="P15" s="89" t="s">
        <v>27</v>
      </c>
      <c r="Q15" s="156">
        <v>4327272</v>
      </c>
      <c r="R15" s="156">
        <v>2369793</v>
      </c>
      <c r="S15" s="156">
        <v>2326596</v>
      </c>
      <c r="T15" s="156">
        <v>2223172</v>
      </c>
      <c r="U15" s="156">
        <v>2323153</v>
      </c>
      <c r="V15" s="156">
        <v>2240229</v>
      </c>
      <c r="W15" s="156">
        <v>2117663</v>
      </c>
      <c r="X15" s="156">
        <v>1607756</v>
      </c>
      <c r="Y15" s="156">
        <v>982604</v>
      </c>
      <c r="Z15" s="156">
        <v>815347</v>
      </c>
      <c r="AA15" s="141">
        <f t="shared" si="9"/>
        <v>21333585</v>
      </c>
      <c r="AC15" s="152">
        <v>2016</v>
      </c>
      <c r="AD15" s="139" t="s">
        <v>27</v>
      </c>
      <c r="AE15" s="140">
        <v>803541.70400000375</v>
      </c>
      <c r="AF15" s="140">
        <v>436375.98599999939</v>
      </c>
      <c r="AG15" s="140">
        <v>304933.75000000006</v>
      </c>
      <c r="AH15" s="140">
        <v>487311.16400000005</v>
      </c>
      <c r="AI15" s="140">
        <v>352662.66000000009</v>
      </c>
      <c r="AJ15" s="140">
        <v>559336.96900000144</v>
      </c>
      <c r="AK15" s="140">
        <v>323972.15999999957</v>
      </c>
      <c r="AL15" s="140">
        <v>602170.50599999994</v>
      </c>
      <c r="AM15" s="140">
        <v>300569.61300000024</v>
      </c>
      <c r="AN15" s="140">
        <v>247016.51699999964</v>
      </c>
      <c r="AO15" s="141">
        <f t="shared" si="10"/>
        <v>4417891.0290000048</v>
      </c>
    </row>
    <row r="16" spans="1:41" ht="15.6" hidden="1" outlineLevel="2">
      <c r="A16" s="168">
        <v>2016</v>
      </c>
      <c r="B16" s="3" t="s">
        <v>28</v>
      </c>
      <c r="C16" s="8">
        <f t="shared" si="0"/>
        <v>6.1936357390878509</v>
      </c>
      <c r="D16" s="8">
        <f t="shared" si="1"/>
        <v>6.6266686085313182</v>
      </c>
      <c r="E16" s="8">
        <f t="shared" si="2"/>
        <v>9.5047059872490447</v>
      </c>
      <c r="F16" s="8">
        <f t="shared" si="3"/>
        <v>4.980202244848476</v>
      </c>
      <c r="G16" s="8">
        <f t="shared" si="4"/>
        <v>8.2100225331800711</v>
      </c>
      <c r="H16" s="8">
        <f t="shared" si="5"/>
        <v>4.6851204259330776</v>
      </c>
      <c r="I16" s="8">
        <f t="shared" si="6"/>
        <v>7.6256506997558491</v>
      </c>
      <c r="J16" s="8">
        <f t="shared" si="7"/>
        <v>2.8510425169006441</v>
      </c>
      <c r="K16" s="8">
        <f t="shared" si="11"/>
        <v>3.6839619928093894</v>
      </c>
      <c r="L16" s="8">
        <f t="shared" si="12"/>
        <v>3.8278408018190797</v>
      </c>
      <c r="M16" s="128">
        <f t="shared" si="8"/>
        <v>5.81888515501148</v>
      </c>
      <c r="O16" s="157">
        <v>2016</v>
      </c>
      <c r="P16" s="10" t="s">
        <v>28</v>
      </c>
      <c r="Q16" s="9">
        <v>5113475</v>
      </c>
      <c r="R16" s="9">
        <v>2983460</v>
      </c>
      <c r="S16" s="9">
        <v>2851571</v>
      </c>
      <c r="T16" s="9">
        <v>2526772</v>
      </c>
      <c r="U16" s="9">
        <v>2906590</v>
      </c>
      <c r="V16" s="9">
        <v>2623168</v>
      </c>
      <c r="W16" s="9">
        <v>2534270</v>
      </c>
      <c r="X16" s="9">
        <v>1763646</v>
      </c>
      <c r="Y16" s="9">
        <v>1142120</v>
      </c>
      <c r="Z16" s="9">
        <v>1005587</v>
      </c>
      <c r="AA16" s="143">
        <f t="shared" si="9"/>
        <v>25450659</v>
      </c>
      <c r="AC16" s="153">
        <v>2016</v>
      </c>
      <c r="AD16" s="2" t="s">
        <v>28</v>
      </c>
      <c r="AE16" s="5">
        <v>825601.50700000185</v>
      </c>
      <c r="AF16" s="5">
        <v>450220.18999999913</v>
      </c>
      <c r="AG16" s="5">
        <v>300016.75</v>
      </c>
      <c r="AH16" s="5">
        <v>507363.33099999989</v>
      </c>
      <c r="AI16" s="5">
        <v>354029.47899999988</v>
      </c>
      <c r="AJ16" s="5">
        <v>559893.39900000033</v>
      </c>
      <c r="AK16" s="5">
        <v>332334.91799999966</v>
      </c>
      <c r="AL16" s="5">
        <v>618596.87799999979</v>
      </c>
      <c r="AM16" s="5">
        <v>310024.91400000011</v>
      </c>
      <c r="AN16" s="5">
        <v>262703.45399999956</v>
      </c>
      <c r="AO16" s="143">
        <f t="shared" si="10"/>
        <v>4520784.82</v>
      </c>
    </row>
    <row r="17" spans="1:41" ht="15.6" hidden="1" outlineLevel="2">
      <c r="A17" s="168">
        <v>2016</v>
      </c>
      <c r="B17" s="3" t="s">
        <v>29</v>
      </c>
      <c r="C17" s="8">
        <f t="shared" si="0"/>
        <v>6.0418141768337943</v>
      </c>
      <c r="D17" s="8">
        <f t="shared" si="1"/>
        <v>6.1144484721617491</v>
      </c>
      <c r="E17" s="8">
        <f t="shared" si="2"/>
        <v>8.6547153655462576</v>
      </c>
      <c r="F17" s="8">
        <f t="shared" si="3"/>
        <v>4.5902198714644227</v>
      </c>
      <c r="G17" s="8">
        <f t="shared" si="4"/>
        <v>7.6900130445794721</v>
      </c>
      <c r="H17" s="8">
        <f t="shared" si="5"/>
        <v>4.7143269108297661</v>
      </c>
      <c r="I17" s="8">
        <f t="shared" si="6"/>
        <v>7.4177654687770662</v>
      </c>
      <c r="J17" s="8">
        <f t="shared" si="7"/>
        <v>2.6607001799402861</v>
      </c>
      <c r="K17" s="8">
        <f t="shared" si="11"/>
        <v>3.4058837071757004</v>
      </c>
      <c r="L17" s="8">
        <f t="shared" si="12"/>
        <v>3.4846341254330806</v>
      </c>
      <c r="M17" s="128">
        <f t="shared" ref="M17" si="13">AVERAGE(C17:L17)</f>
        <v>5.4774521322741601</v>
      </c>
      <c r="O17" s="157">
        <v>2016</v>
      </c>
      <c r="P17" s="10" t="s">
        <v>29</v>
      </c>
      <c r="Q17" s="9">
        <v>5042084</v>
      </c>
      <c r="R17" s="9">
        <v>2822266</v>
      </c>
      <c r="S17" s="9">
        <v>2698722</v>
      </c>
      <c r="T17" s="9">
        <v>2409726</v>
      </c>
      <c r="U17" s="9">
        <v>2779064</v>
      </c>
      <c r="V17" s="9">
        <v>2653519</v>
      </c>
      <c r="W17" s="9">
        <v>2451424</v>
      </c>
      <c r="X17" s="9">
        <v>1661270</v>
      </c>
      <c r="Y17" s="9">
        <v>1099538</v>
      </c>
      <c r="Z17" s="9">
        <v>954079</v>
      </c>
      <c r="AA17" s="143">
        <f t="shared" ref="AA17:AA21" si="14">SUM(Q17:Z17)</f>
        <v>24571692</v>
      </c>
      <c r="AC17" s="153">
        <v>2016</v>
      </c>
      <c r="AD17" s="2" t="s">
        <v>29</v>
      </c>
      <c r="AE17" s="5">
        <v>834531.45900000155</v>
      </c>
      <c r="AF17" s="5">
        <v>461573.27400000056</v>
      </c>
      <c r="AG17" s="5">
        <v>311821.00000000006</v>
      </c>
      <c r="AH17" s="5">
        <v>524969.62399999867</v>
      </c>
      <c r="AI17" s="5">
        <v>361386.12299999979</v>
      </c>
      <c r="AJ17" s="5">
        <v>562862.74800000142</v>
      </c>
      <c r="AK17" s="5">
        <v>330480.11699999939</v>
      </c>
      <c r="AL17" s="5">
        <v>624373.24300000002</v>
      </c>
      <c r="AM17" s="5">
        <v>322834.86300000019</v>
      </c>
      <c r="AN17" s="5">
        <v>273796.03299999947</v>
      </c>
      <c r="AO17" s="143">
        <f t="shared" si="10"/>
        <v>4608628.4840000011</v>
      </c>
    </row>
    <row r="18" spans="1:41" ht="15.6" hidden="1" outlineLevel="2">
      <c r="A18" s="168">
        <v>2016</v>
      </c>
      <c r="B18" s="3" t="s">
        <v>30</v>
      </c>
      <c r="C18" s="8">
        <f t="shared" si="0"/>
        <v>6.4131046168679102</v>
      </c>
      <c r="D18" s="8">
        <f t="shared" si="1"/>
        <v>6.4991413047499442</v>
      </c>
      <c r="E18" s="8">
        <f t="shared" si="2"/>
        <v>9.4690858343667799</v>
      </c>
      <c r="F18" s="8">
        <f t="shared" si="3"/>
        <v>4.7723771182070651</v>
      </c>
      <c r="G18" s="8">
        <f t="shared" si="4"/>
        <v>8.1547201584715943</v>
      </c>
      <c r="H18" s="8">
        <f t="shared" si="5"/>
        <v>4.8299878949840167</v>
      </c>
      <c r="I18" s="8">
        <f t="shared" si="6"/>
        <v>7.7741870516444624</v>
      </c>
      <c r="J18" s="8">
        <f t="shared" si="7"/>
        <v>2.7150299976877501</v>
      </c>
      <c r="K18" s="8">
        <f t="shared" si="11"/>
        <v>3.328733635989741</v>
      </c>
      <c r="L18" s="8">
        <f t="shared" si="12"/>
        <v>3.7700577003205646</v>
      </c>
      <c r="M18" s="128">
        <f t="shared" ref="M18" si="15">AVERAGE(C18:L18)</f>
        <v>5.772642531328982</v>
      </c>
      <c r="O18" s="157">
        <v>2016</v>
      </c>
      <c r="P18" s="10" t="s">
        <v>30</v>
      </c>
      <c r="Q18" s="9">
        <v>5423799</v>
      </c>
      <c r="R18" s="9">
        <v>3006299</v>
      </c>
      <c r="S18" s="9">
        <v>2924423</v>
      </c>
      <c r="T18" s="9">
        <v>2540253</v>
      </c>
      <c r="U18" s="9">
        <v>2983551</v>
      </c>
      <c r="V18" s="9">
        <v>2785026</v>
      </c>
      <c r="W18" s="9">
        <v>2650339</v>
      </c>
      <c r="X18" s="9">
        <v>1726112</v>
      </c>
      <c r="Y18" s="9">
        <v>1069771</v>
      </c>
      <c r="Z18" s="9">
        <v>1022334</v>
      </c>
      <c r="AA18" s="143">
        <f t="shared" ref="AA18:AA20" si="16">SUM(Q18:Z18)</f>
        <v>26131907</v>
      </c>
      <c r="AC18" s="153">
        <v>2016</v>
      </c>
      <c r="AD18" s="2" t="s">
        <v>30</v>
      </c>
      <c r="AE18" s="5">
        <v>845736.8660000005</v>
      </c>
      <c r="AF18" s="5">
        <v>462568.64700000058</v>
      </c>
      <c r="AG18" s="5">
        <v>308838.99999999983</v>
      </c>
      <c r="AH18" s="5">
        <v>532282.53699999885</v>
      </c>
      <c r="AI18" s="5">
        <v>365867.98099999974</v>
      </c>
      <c r="AJ18" s="5">
        <v>576611.38300000154</v>
      </c>
      <c r="AK18" s="5">
        <v>340915.25999999931</v>
      </c>
      <c r="AL18" s="5">
        <v>635761.66799999995</v>
      </c>
      <c r="AM18" s="5">
        <v>321374.76800000016</v>
      </c>
      <c r="AN18" s="5">
        <v>271171.97699999972</v>
      </c>
      <c r="AO18" s="143">
        <f t="shared" si="10"/>
        <v>4661130.0870000003</v>
      </c>
    </row>
    <row r="19" spans="1:41" ht="15.6" hidden="1" outlineLevel="2">
      <c r="A19" s="168">
        <v>2016</v>
      </c>
      <c r="B19" s="3" t="s">
        <v>31</v>
      </c>
      <c r="C19" s="8">
        <f t="shared" si="0"/>
        <v>6.114324362537455</v>
      </c>
      <c r="D19" s="8">
        <f t="shared" si="1"/>
        <v>6.1785405336217982</v>
      </c>
      <c r="E19" s="8">
        <f t="shared" si="2"/>
        <v>9.1051275801385874</v>
      </c>
      <c r="F19" s="8">
        <f t="shared" si="3"/>
        <v>4.8569317686515969</v>
      </c>
      <c r="G19" s="8">
        <f t="shared" si="4"/>
        <v>7.8061072243663121</v>
      </c>
      <c r="H19" s="8">
        <f t="shared" si="5"/>
        <v>4.7989640148834312</v>
      </c>
      <c r="I19" s="8">
        <f t="shared" si="6"/>
        <v>7.5805787295116822</v>
      </c>
      <c r="J19" s="8">
        <f t="shared" si="7"/>
        <v>2.6331847645831696</v>
      </c>
      <c r="K19" s="8">
        <f t="shared" si="11"/>
        <v>3.336314632696094</v>
      </c>
      <c r="L19" s="8">
        <f t="shared" si="12"/>
        <v>3.559129950035083</v>
      </c>
      <c r="M19" s="128">
        <f t="shared" ref="M19:M20" si="17">AVERAGE(C19:L19)</f>
        <v>5.5969203561025207</v>
      </c>
      <c r="O19" s="157">
        <v>2016</v>
      </c>
      <c r="P19" s="10" t="s">
        <v>31</v>
      </c>
      <c r="Q19" s="9">
        <v>5179432</v>
      </c>
      <c r="R19" s="9">
        <v>2865613</v>
      </c>
      <c r="S19" s="9">
        <v>2803492</v>
      </c>
      <c r="T19" s="9">
        <v>2581161</v>
      </c>
      <c r="U19" s="9">
        <v>2863620</v>
      </c>
      <c r="V19" s="9">
        <v>2743357</v>
      </c>
      <c r="W19" s="9">
        <v>2586743</v>
      </c>
      <c r="X19" s="9">
        <v>1665165</v>
      </c>
      <c r="Y19" s="9">
        <v>1080838</v>
      </c>
      <c r="Z19" s="9">
        <v>977162</v>
      </c>
      <c r="AA19" s="143">
        <f t="shared" si="16"/>
        <v>25346583</v>
      </c>
      <c r="AC19" s="153">
        <v>2016</v>
      </c>
      <c r="AD19" s="2" t="s">
        <v>31</v>
      </c>
      <c r="AE19" s="5">
        <v>847098.01000000059</v>
      </c>
      <c r="AF19" s="5">
        <v>463800.95500000007</v>
      </c>
      <c r="AG19" s="5">
        <v>307902.54999999993</v>
      </c>
      <c r="AH19" s="5">
        <v>531438.59599999967</v>
      </c>
      <c r="AI19" s="5">
        <v>366843.53899999935</v>
      </c>
      <c r="AJ19" s="5">
        <v>571656.08900000004</v>
      </c>
      <c r="AK19" s="5">
        <v>341232.91799999948</v>
      </c>
      <c r="AL19" s="5">
        <v>632376.81700000027</v>
      </c>
      <c r="AM19" s="5">
        <v>323961.65200000006</v>
      </c>
      <c r="AN19" s="5">
        <v>274550.80699999951</v>
      </c>
      <c r="AO19" s="143">
        <f t="shared" si="10"/>
        <v>4660861.9329999993</v>
      </c>
    </row>
    <row r="20" spans="1:41" ht="15.6" hidden="1" outlineLevel="2">
      <c r="A20" s="168">
        <v>2016</v>
      </c>
      <c r="B20" s="3" t="s">
        <v>32</v>
      </c>
      <c r="C20" s="8">
        <f t="shared" si="0"/>
        <v>5.9750400736353511</v>
      </c>
      <c r="D20" s="8">
        <f t="shared" si="1"/>
        <v>6.00166093075162</v>
      </c>
      <c r="E20" s="8">
        <f t="shared" si="2"/>
        <v>8.8902669635902765</v>
      </c>
      <c r="F20" s="8">
        <f t="shared" si="3"/>
        <v>4.6205394553291548</v>
      </c>
      <c r="G20" s="8">
        <f t="shared" si="4"/>
        <v>7.4709287125534791</v>
      </c>
      <c r="H20" s="8">
        <f t="shared" si="5"/>
        <v>4.4801061258975068</v>
      </c>
      <c r="I20" s="8">
        <f t="shared" si="6"/>
        <v>6.2168892502883963</v>
      </c>
      <c r="J20" s="8">
        <f t="shared" si="7"/>
        <v>2.563517821044297</v>
      </c>
      <c r="K20" s="8">
        <f t="shared" si="11"/>
        <v>3.3079811438503355</v>
      </c>
      <c r="L20" s="8">
        <f t="shared" si="12"/>
        <v>3.4182289794524365</v>
      </c>
      <c r="M20" s="128">
        <f t="shared" si="17"/>
        <v>5.2945159456392847</v>
      </c>
      <c r="O20" s="157">
        <v>2016</v>
      </c>
      <c r="P20" s="10" t="s">
        <v>32</v>
      </c>
      <c r="Q20" s="9">
        <v>4972793</v>
      </c>
      <c r="R20" s="9">
        <v>2692354</v>
      </c>
      <c r="S20" s="9">
        <v>2657187</v>
      </c>
      <c r="T20" s="9">
        <v>2461586</v>
      </c>
      <c r="U20" s="9">
        <v>2663139</v>
      </c>
      <c r="V20" s="9">
        <v>2577750</v>
      </c>
      <c r="W20" s="9">
        <v>2562449</v>
      </c>
      <c r="X20" s="9">
        <v>1597847</v>
      </c>
      <c r="Y20" s="9">
        <v>1059128</v>
      </c>
      <c r="Z20" s="9">
        <v>922752</v>
      </c>
      <c r="AA20" s="143">
        <f t="shared" si="16"/>
        <v>24166985</v>
      </c>
      <c r="AC20" s="153">
        <v>2016</v>
      </c>
      <c r="AD20" s="2" t="s">
        <v>32</v>
      </c>
      <c r="AE20" s="5">
        <v>832261.02900000114</v>
      </c>
      <c r="AF20" s="5">
        <v>448601.48400000035</v>
      </c>
      <c r="AG20" s="5">
        <v>298887.2</v>
      </c>
      <c r="AH20" s="5">
        <v>532748.61599999981</v>
      </c>
      <c r="AI20" s="5">
        <v>356466.92699999933</v>
      </c>
      <c r="AJ20" s="5">
        <v>575376.99500000023</v>
      </c>
      <c r="AK20" s="5">
        <v>412175.4300000004</v>
      </c>
      <c r="AL20" s="5">
        <v>623302.47400000016</v>
      </c>
      <c r="AM20" s="5">
        <v>320173.53000000009</v>
      </c>
      <c r="AN20" s="5">
        <v>269950.3179999998</v>
      </c>
      <c r="AO20" s="143">
        <f t="shared" si="10"/>
        <v>4669944.0030000014</v>
      </c>
    </row>
    <row r="21" spans="1:41" ht="15.6" hidden="1" outlineLevel="2">
      <c r="A21" s="168">
        <v>2016</v>
      </c>
      <c r="B21" s="3" t="s">
        <v>33</v>
      </c>
      <c r="C21" s="8">
        <f t="shared" si="0"/>
        <v>5.828710246389404</v>
      </c>
      <c r="D21" s="8">
        <f t="shared" si="1"/>
        <v>5.810187019984582</v>
      </c>
      <c r="E21" s="8">
        <f t="shared" si="2"/>
        <v>8.7913827259843327</v>
      </c>
      <c r="F21" s="8">
        <f t="shared" si="3"/>
        <v>5.0186295146987181</v>
      </c>
      <c r="G21" s="8">
        <f t="shared" si="4"/>
        <v>7.2692989083800041</v>
      </c>
      <c r="H21" s="8">
        <f t="shared" si="5"/>
        <v>4.3812351469122861</v>
      </c>
      <c r="I21" s="8">
        <f t="shared" si="6"/>
        <v>6.0809760483709923</v>
      </c>
      <c r="J21" s="8">
        <f t="shared" si="7"/>
        <v>2.5200952065444939</v>
      </c>
      <c r="K21" s="8">
        <f t="shared" si="11"/>
        <v>3.2533297441233997</v>
      </c>
      <c r="L21" s="8">
        <f t="shared" si="12"/>
        <v>3.2765283523480444</v>
      </c>
      <c r="M21" s="128">
        <f t="shared" ref="M21" si="18">AVERAGE(C21:L21)</f>
        <v>5.2230372913736263</v>
      </c>
      <c r="O21" s="157">
        <v>2016</v>
      </c>
      <c r="P21" s="10" t="s">
        <v>33</v>
      </c>
      <c r="Q21" s="9">
        <v>4847684</v>
      </c>
      <c r="R21" s="9">
        <v>2640130</v>
      </c>
      <c r="S21" s="9">
        <v>2572752</v>
      </c>
      <c r="T21" s="9">
        <v>2646503</v>
      </c>
      <c r="U21" s="9">
        <v>2602043</v>
      </c>
      <c r="V21" s="9">
        <v>2491103</v>
      </c>
      <c r="W21" s="9">
        <v>2481001</v>
      </c>
      <c r="X21" s="9">
        <v>1563529</v>
      </c>
      <c r="Y21" s="9">
        <v>1046564</v>
      </c>
      <c r="Z21" s="9">
        <v>896438</v>
      </c>
      <c r="AA21" s="143">
        <f t="shared" si="14"/>
        <v>23787747</v>
      </c>
      <c r="AC21" s="153">
        <v>2016</v>
      </c>
      <c r="AD21" s="2" t="s">
        <v>33</v>
      </c>
      <c r="AE21" s="5">
        <v>831690.68200000143</v>
      </c>
      <c r="AF21" s="5">
        <v>454396.73300000007</v>
      </c>
      <c r="AG21" s="5">
        <v>292644.74999999959</v>
      </c>
      <c r="AH21" s="5">
        <v>527335.79799999972</v>
      </c>
      <c r="AI21" s="5">
        <v>357949.64999999938</v>
      </c>
      <c r="AJ21" s="5">
        <v>568584.63800000027</v>
      </c>
      <c r="AK21" s="5">
        <v>407993.87800000055</v>
      </c>
      <c r="AL21" s="5">
        <v>620424.576</v>
      </c>
      <c r="AM21" s="5">
        <v>321690.10900000046</v>
      </c>
      <c r="AN21" s="5">
        <v>273593.84799999959</v>
      </c>
      <c r="AO21" s="143">
        <f t="shared" si="10"/>
        <v>4656304.6620000005</v>
      </c>
    </row>
    <row r="22" spans="1:41" ht="15.6" hidden="1" outlineLevel="2">
      <c r="A22" s="168">
        <v>2016</v>
      </c>
      <c r="B22" s="3" t="s">
        <v>34</v>
      </c>
      <c r="C22" s="8">
        <f t="shared" si="0"/>
        <v>6.3503747819315324</v>
      </c>
      <c r="D22" s="8">
        <f t="shared" si="1"/>
        <v>6.3724747009897058</v>
      </c>
      <c r="E22" s="8">
        <f t="shared" si="2"/>
        <v>9.6411917521903288</v>
      </c>
      <c r="F22" s="8">
        <f t="shared" si="3"/>
        <v>5.2792394069260888</v>
      </c>
      <c r="G22" s="8">
        <f t="shared" si="4"/>
        <v>7.9906522186152689</v>
      </c>
      <c r="H22" s="8">
        <f t="shared" si="5"/>
        <v>4.4884153184784523</v>
      </c>
      <c r="I22" s="8">
        <f t="shared" si="6"/>
        <v>6.2698378938050965</v>
      </c>
      <c r="J22" s="8">
        <f t="shared" si="7"/>
        <v>2.5595124179503603</v>
      </c>
      <c r="K22" s="8">
        <f t="shared" si="11"/>
        <v>3.3954472140400442</v>
      </c>
      <c r="L22" s="8">
        <f t="shared" si="12"/>
        <v>3.6758710074907039</v>
      </c>
      <c r="M22" s="128">
        <f t="shared" ref="M22" si="19">AVERAGE(C22:L22)</f>
        <v>5.6023016712417579</v>
      </c>
      <c r="O22" s="157">
        <v>2016</v>
      </c>
      <c r="P22" s="10" t="s">
        <v>34</v>
      </c>
      <c r="Q22" s="5">
        <v>5488576</v>
      </c>
      <c r="R22" s="5">
        <v>3035637</v>
      </c>
      <c r="S22" s="5">
        <v>2963940</v>
      </c>
      <c r="T22" s="5">
        <v>2925471</v>
      </c>
      <c r="U22" s="5">
        <v>3018554</v>
      </c>
      <c r="V22" s="5">
        <v>2681676</v>
      </c>
      <c r="W22" s="5">
        <v>2743290</v>
      </c>
      <c r="X22" s="5">
        <v>1675613</v>
      </c>
      <c r="Y22" s="5">
        <v>1127780</v>
      </c>
      <c r="Z22" s="5">
        <v>1027349</v>
      </c>
      <c r="AA22" s="143">
        <f t="shared" ref="AA22:AA24" si="20">SUM(Q22:Z22)</f>
        <v>26687886</v>
      </c>
      <c r="AC22" s="153">
        <v>2016</v>
      </c>
      <c r="AD22" s="2" t="s">
        <v>34</v>
      </c>
      <c r="AE22" s="5">
        <v>864291.66600000148</v>
      </c>
      <c r="AF22" s="5">
        <v>476367.05400000047</v>
      </c>
      <c r="AG22" s="5">
        <v>307424.65000000014</v>
      </c>
      <c r="AH22" s="5">
        <v>554146.30299999914</v>
      </c>
      <c r="AI22" s="5">
        <v>377760.65299999964</v>
      </c>
      <c r="AJ22" s="5">
        <v>597466.1010000013</v>
      </c>
      <c r="AK22" s="5">
        <v>437537.62800000038</v>
      </c>
      <c r="AL22" s="5">
        <v>654661.01600000018</v>
      </c>
      <c r="AM22" s="5">
        <v>332144.76000000024</v>
      </c>
      <c r="AN22" s="5">
        <v>279484.50799999898</v>
      </c>
      <c r="AO22" s="143">
        <f t="shared" si="10"/>
        <v>4881284.3390000015</v>
      </c>
    </row>
    <row r="23" spans="1:41" ht="15.6" hidden="1" outlineLevel="2">
      <c r="A23" s="168">
        <v>2016</v>
      </c>
      <c r="B23" s="3" t="s">
        <v>35</v>
      </c>
      <c r="C23" s="8">
        <f t="shared" si="0"/>
        <v>6.0339063683865657</v>
      </c>
      <c r="D23" s="8">
        <f t="shared" si="1"/>
        <v>6.3642586737260167</v>
      </c>
      <c r="E23" s="8">
        <f t="shared" si="2"/>
        <v>9.7718548348145031</v>
      </c>
      <c r="F23" s="8">
        <f t="shared" si="3"/>
        <v>5.2167882378973962</v>
      </c>
      <c r="G23" s="8">
        <f t="shared" si="4"/>
        <v>8.1273860473935393</v>
      </c>
      <c r="H23" s="8">
        <f t="shared" si="5"/>
        <v>5.2048153748959205</v>
      </c>
      <c r="I23" s="8">
        <f t="shared" si="6"/>
        <v>6.3558751108862888</v>
      </c>
      <c r="J23" s="8">
        <f t="shared" si="7"/>
        <v>2.7101382452058913</v>
      </c>
      <c r="K23" s="8">
        <f t="shared" si="11"/>
        <v>3.5828889118005858</v>
      </c>
      <c r="L23" s="8">
        <f t="shared" si="12"/>
        <v>3.7417876937628454</v>
      </c>
      <c r="M23" s="128">
        <f t="shared" ref="M23" si="21">AVERAGE(C23:L23)</f>
        <v>5.7109699498769553</v>
      </c>
      <c r="O23" s="157">
        <v>2016</v>
      </c>
      <c r="P23" s="2" t="s">
        <v>35</v>
      </c>
      <c r="Q23" s="5">
        <v>5115394</v>
      </c>
      <c r="R23" s="5">
        <v>2975189</v>
      </c>
      <c r="S23" s="5">
        <v>2974022</v>
      </c>
      <c r="T23" s="5">
        <v>2849830</v>
      </c>
      <c r="U23" s="5">
        <v>3009070</v>
      </c>
      <c r="V23" s="5">
        <v>3053046</v>
      </c>
      <c r="W23" s="5">
        <v>2749184</v>
      </c>
      <c r="X23" s="5">
        <v>1744071</v>
      </c>
      <c r="Y23" s="5">
        <v>1140796</v>
      </c>
      <c r="Z23" s="5">
        <v>1021015</v>
      </c>
      <c r="AA23" s="143">
        <f t="shared" si="20"/>
        <v>26631617</v>
      </c>
      <c r="AC23" s="153">
        <v>2016</v>
      </c>
      <c r="AD23" s="2" t="s">
        <v>35</v>
      </c>
      <c r="AE23" s="5">
        <v>847774.83900000073</v>
      </c>
      <c r="AF23" s="5">
        <v>467483.98400000087</v>
      </c>
      <c r="AG23" s="5">
        <v>304345.69999999955</v>
      </c>
      <c r="AH23" s="5">
        <v>546280.55999999947</v>
      </c>
      <c r="AI23" s="5">
        <v>370238.34999999928</v>
      </c>
      <c r="AJ23" s="5">
        <v>586581.03700000141</v>
      </c>
      <c r="AK23" s="5">
        <v>432542.16800000065</v>
      </c>
      <c r="AL23" s="5">
        <v>643535.80600000045</v>
      </c>
      <c r="AM23" s="5">
        <v>318401.16400000005</v>
      </c>
      <c r="AN23" s="5">
        <v>272868.23399999988</v>
      </c>
      <c r="AO23" s="143">
        <f t="shared" si="10"/>
        <v>4790051.842000002</v>
      </c>
    </row>
    <row r="24" spans="1:41" ht="15.6" hidden="1" outlineLevel="2">
      <c r="A24" s="168">
        <v>2016</v>
      </c>
      <c r="B24" s="3" t="s">
        <v>36</v>
      </c>
      <c r="C24" s="8">
        <f t="shared" si="0"/>
        <v>6.0566695255153249</v>
      </c>
      <c r="D24" s="8">
        <f t="shared" si="1"/>
        <v>6.0842728022259323</v>
      </c>
      <c r="E24" s="8">
        <f t="shared" si="2"/>
        <v>9.8978869190972354</v>
      </c>
      <c r="F24" s="8">
        <f t="shared" si="3"/>
        <v>5.0487226523095652</v>
      </c>
      <c r="G24" s="8">
        <f t="shared" si="4"/>
        <v>7.604479291262856</v>
      </c>
      <c r="H24" s="8">
        <f t="shared" si="5"/>
        <v>5.0792713013190411</v>
      </c>
      <c r="I24" s="8">
        <f t="shared" si="6"/>
        <v>6.5285273726435298</v>
      </c>
      <c r="J24" s="8">
        <f t="shared" si="7"/>
        <v>2.7600871644752312</v>
      </c>
      <c r="K24" s="8">
        <f t="shared" si="11"/>
        <v>3.1445827071688677</v>
      </c>
      <c r="L24" s="8">
        <f t="shared" si="12"/>
        <v>4.1742858142860584</v>
      </c>
      <c r="M24" s="128">
        <f t="shared" ref="M24" si="22">AVERAGE(C24:L24)</f>
        <v>5.6378785550303636</v>
      </c>
      <c r="O24" s="157">
        <v>2016</v>
      </c>
      <c r="P24" s="2" t="s">
        <v>36</v>
      </c>
      <c r="Q24" s="5">
        <v>5134452</v>
      </c>
      <c r="R24" s="5">
        <v>2851505</v>
      </c>
      <c r="S24" s="5">
        <v>2888194</v>
      </c>
      <c r="T24" s="5">
        <v>2793819</v>
      </c>
      <c r="U24" s="5">
        <v>2900918</v>
      </c>
      <c r="V24" s="5">
        <v>2950749</v>
      </c>
      <c r="W24" s="5">
        <v>2731159</v>
      </c>
      <c r="X24" s="5">
        <v>1724420</v>
      </c>
      <c r="Y24" s="5">
        <v>1002288</v>
      </c>
      <c r="Z24" s="5">
        <v>1168319</v>
      </c>
      <c r="AA24" s="143">
        <f t="shared" si="20"/>
        <v>26145823</v>
      </c>
      <c r="AC24" s="153">
        <v>2016</v>
      </c>
      <c r="AD24" s="2" t="s">
        <v>36</v>
      </c>
      <c r="AE24" s="5">
        <v>847735.2080000008</v>
      </c>
      <c r="AF24" s="5">
        <v>468668.17000000004</v>
      </c>
      <c r="AG24" s="5">
        <v>291799.05</v>
      </c>
      <c r="AH24" s="5">
        <v>553371.45499999938</v>
      </c>
      <c r="AI24" s="5">
        <v>381474.90299999912</v>
      </c>
      <c r="AJ24" s="5">
        <v>580939.43500000029</v>
      </c>
      <c r="AK24" s="5">
        <v>418342.27600000089</v>
      </c>
      <c r="AL24" s="5">
        <v>624770.12400000053</v>
      </c>
      <c r="AM24" s="5">
        <v>318734.81900000031</v>
      </c>
      <c r="AN24" s="5">
        <v>279884.76399999968</v>
      </c>
      <c r="AO24" s="143">
        <f t="shared" si="10"/>
        <v>4765720.2040000008</v>
      </c>
    </row>
    <row r="25" spans="1:41" ht="15.6" hidden="1" outlineLevel="2">
      <c r="A25" s="168">
        <v>2016</v>
      </c>
      <c r="B25" s="3" t="s">
        <v>37</v>
      </c>
      <c r="C25" s="8">
        <f t="shared" si="0"/>
        <v>6.2799083207510602</v>
      </c>
      <c r="D25" s="8">
        <f t="shared" si="1"/>
        <v>6.1997140266145294</v>
      </c>
      <c r="E25" s="8">
        <f t="shared" si="2"/>
        <v>9.6238485630380755</v>
      </c>
      <c r="F25" s="8">
        <f t="shared" si="3"/>
        <v>4.834580198631433</v>
      </c>
      <c r="G25" s="8">
        <f t="shared" si="4"/>
        <v>7.0281869187568313</v>
      </c>
      <c r="H25" s="8">
        <f t="shared" si="5"/>
        <v>5.0668368756721529</v>
      </c>
      <c r="I25" s="8">
        <f t="shared" si="6"/>
        <v>6.5351933528884576</v>
      </c>
      <c r="J25" s="8">
        <f t="shared" si="7"/>
        <v>2.9126548215860275</v>
      </c>
      <c r="K25" s="8">
        <f t="shared" si="11"/>
        <v>3.6005589446127937</v>
      </c>
      <c r="L25" s="8">
        <f t="shared" si="12"/>
        <v>3.5826222379033843</v>
      </c>
      <c r="M25" s="128">
        <f t="shared" ref="M25" si="23">AVERAGE(C25:L25)</f>
        <v>5.5664104260454748</v>
      </c>
      <c r="O25" s="157">
        <v>2016</v>
      </c>
      <c r="P25" s="2" t="s">
        <v>37</v>
      </c>
      <c r="Q25" s="5">
        <v>5170966</v>
      </c>
      <c r="R25" s="5">
        <v>2820430</v>
      </c>
      <c r="S25" s="5">
        <v>2818985</v>
      </c>
      <c r="T25" s="5">
        <v>2690372</v>
      </c>
      <c r="U25" s="5">
        <v>2829427</v>
      </c>
      <c r="V25" s="5">
        <v>2832849</v>
      </c>
      <c r="W25" s="5">
        <v>2688547</v>
      </c>
      <c r="X25" s="5">
        <v>1647727</v>
      </c>
      <c r="Y25" s="5">
        <v>1116204</v>
      </c>
      <c r="Z25" s="5">
        <v>1001578</v>
      </c>
      <c r="AA25" s="143">
        <f t="shared" ref="AA25:AA29" si="24">SUM(Q25:Z25)</f>
        <v>25617085</v>
      </c>
      <c r="AC25" s="153">
        <v>2016</v>
      </c>
      <c r="AD25" s="2" t="s">
        <v>37</v>
      </c>
      <c r="AE25" s="5">
        <v>823414.25000000105</v>
      </c>
      <c r="AF25" s="5">
        <v>454929.04800000088</v>
      </c>
      <c r="AG25" s="5">
        <v>292916.60000000015</v>
      </c>
      <c r="AH25" s="5">
        <v>556485.13200000022</v>
      </c>
      <c r="AI25" s="5">
        <v>402582.77599999832</v>
      </c>
      <c r="AJ25" s="5">
        <v>559096.15199999942</v>
      </c>
      <c r="AK25" s="5">
        <v>411395.17300000048</v>
      </c>
      <c r="AL25" s="5">
        <v>565713.10400000075</v>
      </c>
      <c r="AM25" s="5">
        <v>310008.53400000016</v>
      </c>
      <c r="AN25" s="5">
        <v>279565.61799999926</v>
      </c>
      <c r="AO25" s="143">
        <f t="shared" si="10"/>
        <v>4656106.3870000001</v>
      </c>
    </row>
    <row r="26" spans="1:41" ht="16.149999999999999" hidden="1" outlineLevel="2" thickBot="1">
      <c r="A26" s="169">
        <v>2016</v>
      </c>
      <c r="B26" s="130" t="s">
        <v>38</v>
      </c>
      <c r="C26" s="131">
        <f t="shared" si="0"/>
        <v>6.0554023951551015</v>
      </c>
      <c r="D26" s="131">
        <f t="shared" si="1"/>
        <v>5.6501360583606477</v>
      </c>
      <c r="E26" s="131">
        <f t="shared" si="2"/>
        <v>8.9291788906713698</v>
      </c>
      <c r="F26" s="131">
        <f t="shared" si="3"/>
        <v>4.5725344650403175</v>
      </c>
      <c r="G26" s="131">
        <f t="shared" si="4"/>
        <v>6.4052989688573607</v>
      </c>
      <c r="H26" s="131">
        <f t="shared" si="5"/>
        <v>4.707902608896541</v>
      </c>
      <c r="I26" s="131">
        <f t="shared" si="6"/>
        <v>6.2575936940169745</v>
      </c>
      <c r="J26" s="131">
        <f t="shared" si="7"/>
        <v>2.6633541712853996</v>
      </c>
      <c r="K26" s="131">
        <f t="shared" si="11"/>
        <v>3.7064782432205745</v>
      </c>
      <c r="L26" s="131">
        <f t="shared" si="12"/>
        <v>2.9864208892042896</v>
      </c>
      <c r="M26" s="132">
        <f t="shared" ref="M26" si="25">AVERAGE(C26:L26)</f>
        <v>5.1934300384708569</v>
      </c>
      <c r="O26" s="158">
        <v>2016</v>
      </c>
      <c r="P26" s="145" t="s">
        <v>38</v>
      </c>
      <c r="Q26" s="146">
        <v>5101849</v>
      </c>
      <c r="R26" s="146">
        <v>2633927</v>
      </c>
      <c r="S26" s="146">
        <v>2623274</v>
      </c>
      <c r="T26" s="146">
        <v>2614749</v>
      </c>
      <c r="U26" s="146">
        <v>2566142</v>
      </c>
      <c r="V26" s="146">
        <v>2734169</v>
      </c>
      <c r="W26" s="146">
        <v>2691980</v>
      </c>
      <c r="X26" s="146">
        <v>1579180</v>
      </c>
      <c r="Y26" s="146">
        <v>1086568</v>
      </c>
      <c r="Z26" s="146">
        <v>950567</v>
      </c>
      <c r="AA26" s="147">
        <f t="shared" si="24"/>
        <v>24582405</v>
      </c>
      <c r="AC26" s="154">
        <v>2016</v>
      </c>
      <c r="AD26" s="145" t="s">
        <v>38</v>
      </c>
      <c r="AE26" s="146">
        <v>842528.48400000052</v>
      </c>
      <c r="AF26" s="146">
        <v>466170.54400000017</v>
      </c>
      <c r="AG26" s="146">
        <v>293786.69999999972</v>
      </c>
      <c r="AH26" s="146">
        <v>571838.0079999998</v>
      </c>
      <c r="AI26" s="146">
        <v>400627.9819999992</v>
      </c>
      <c r="AJ26" s="146">
        <v>580761.5889999998</v>
      </c>
      <c r="AK26" s="146">
        <v>430194.11800000095</v>
      </c>
      <c r="AL26" s="146">
        <v>592929.02800000098</v>
      </c>
      <c r="AM26" s="146">
        <v>293153.75099999952</v>
      </c>
      <c r="AN26" s="146">
        <v>318296.39400000038</v>
      </c>
      <c r="AO26" s="147">
        <f t="shared" si="10"/>
        <v>4790286.5980000002</v>
      </c>
    </row>
    <row r="27" spans="1:41" ht="15.6" hidden="1" outlineLevel="2">
      <c r="A27" s="177">
        <v>2017</v>
      </c>
      <c r="B27" s="124" t="s">
        <v>27</v>
      </c>
      <c r="C27" s="125">
        <f t="shared" si="0"/>
        <v>5.4521876444864485</v>
      </c>
      <c r="D27" s="125">
        <f t="shared" si="1"/>
        <v>5.3427780067348722</v>
      </c>
      <c r="E27" s="125">
        <f t="shared" si="2"/>
        <v>8.0683881595913363</v>
      </c>
      <c r="F27" s="125">
        <f t="shared" si="3"/>
        <v>4.4119970826002568</v>
      </c>
      <c r="G27" s="125">
        <f t="shared" si="4"/>
        <v>6.4107448887940368</v>
      </c>
      <c r="H27" s="125">
        <f t="shared" si="5"/>
        <v>4.3773179234769186</v>
      </c>
      <c r="I27" s="125">
        <f t="shared" si="6"/>
        <v>5.740622381904636</v>
      </c>
      <c r="J27" s="125">
        <f t="shared" si="7"/>
        <v>2.454593741469056</v>
      </c>
      <c r="K27" s="125">
        <f t="shared" si="11"/>
        <v>3.0781623268952849</v>
      </c>
      <c r="L27" s="125">
        <f t="shared" si="12"/>
        <v>3.1235294114127607</v>
      </c>
      <c r="M27" s="126">
        <f t="shared" ref="M27" si="26">AVERAGE(C27:L27)</f>
        <v>4.8460321567365598</v>
      </c>
      <c r="O27" s="162">
        <v>2017</v>
      </c>
      <c r="P27" s="89" t="s">
        <v>27</v>
      </c>
      <c r="Q27" s="140">
        <v>4510717</v>
      </c>
      <c r="R27" s="140">
        <v>2400591</v>
      </c>
      <c r="S27" s="140">
        <v>2354348</v>
      </c>
      <c r="T27" s="140">
        <v>2438077</v>
      </c>
      <c r="U27" s="140">
        <v>2487905</v>
      </c>
      <c r="V27" s="140">
        <v>2498207</v>
      </c>
      <c r="W27" s="140">
        <v>2384297</v>
      </c>
      <c r="X27" s="140">
        <v>1402649</v>
      </c>
      <c r="Y27" s="140">
        <v>963704</v>
      </c>
      <c r="Z27" s="140">
        <v>887480</v>
      </c>
      <c r="AA27" s="141">
        <f t="shared" si="24"/>
        <v>22327975</v>
      </c>
      <c r="AB27" s="1"/>
      <c r="AC27" s="159">
        <v>2017</v>
      </c>
      <c r="AD27" s="139" t="s">
        <v>27</v>
      </c>
      <c r="AE27" s="140">
        <v>827322.40599999973</v>
      </c>
      <c r="AF27" s="140">
        <v>449315.1310000004</v>
      </c>
      <c r="AG27" s="140">
        <v>291799.05</v>
      </c>
      <c r="AH27" s="140">
        <v>552601.67999999982</v>
      </c>
      <c r="AI27" s="140">
        <v>388083.60699999944</v>
      </c>
      <c r="AJ27" s="140">
        <v>570716.37099999934</v>
      </c>
      <c r="AK27" s="140">
        <v>415337.71800000069</v>
      </c>
      <c r="AL27" s="140">
        <v>571438.35100000096</v>
      </c>
      <c r="AM27" s="140">
        <v>313077.7060000007</v>
      </c>
      <c r="AN27" s="140">
        <v>284127.3069999991</v>
      </c>
      <c r="AO27" s="141">
        <f t="shared" si="10"/>
        <v>4663819.3270000005</v>
      </c>
    </row>
    <row r="28" spans="1:41" ht="15.6" hidden="1" outlineLevel="2">
      <c r="A28" s="179">
        <v>2017</v>
      </c>
      <c r="B28" s="3" t="s">
        <v>28</v>
      </c>
      <c r="C28" s="8">
        <f t="shared" si="0"/>
        <v>6.4021477242333411</v>
      </c>
      <c r="D28" s="8">
        <f t="shared" si="1"/>
        <v>6.5034834738117562</v>
      </c>
      <c r="E28" s="8">
        <f t="shared" si="2"/>
        <v>10.045362356246828</v>
      </c>
      <c r="F28" s="8">
        <f t="shared" si="3"/>
        <v>4.905294540860095</v>
      </c>
      <c r="G28" s="8">
        <f t="shared" si="4"/>
        <v>7.6386067024333659</v>
      </c>
      <c r="H28" s="8">
        <f t="shared" si="5"/>
        <v>5.0384514105032219</v>
      </c>
      <c r="I28" s="8">
        <f t="shared" si="6"/>
        <v>6.5926771454264621</v>
      </c>
      <c r="J28" s="8">
        <f t="shared" si="7"/>
        <v>2.7332746564438613</v>
      </c>
      <c r="K28" s="8">
        <f t="shared" si="11"/>
        <v>3.6483818146516755</v>
      </c>
      <c r="L28" s="8">
        <f t="shared" si="12"/>
        <v>3.7870397873329731</v>
      </c>
      <c r="M28" s="128">
        <f t="shared" ref="M28" si="27">AVERAGE(C28:L28)</f>
        <v>5.7294719611943581</v>
      </c>
      <c r="O28" s="163">
        <v>2017</v>
      </c>
      <c r="P28" s="10" t="s">
        <v>28</v>
      </c>
      <c r="Q28" s="5">
        <v>5082489</v>
      </c>
      <c r="R28" s="5">
        <v>2823530</v>
      </c>
      <c r="S28" s="5">
        <v>2739965</v>
      </c>
      <c r="T28" s="5">
        <v>2624324</v>
      </c>
      <c r="U28" s="5">
        <v>2942571</v>
      </c>
      <c r="V28" s="5">
        <v>2715817</v>
      </c>
      <c r="W28" s="5">
        <v>2653547</v>
      </c>
      <c r="X28" s="5">
        <v>1510014</v>
      </c>
      <c r="Y28" s="5">
        <v>1051592</v>
      </c>
      <c r="Z28" s="5">
        <v>1005421</v>
      </c>
      <c r="AA28" s="143">
        <f t="shared" si="24"/>
        <v>25149270</v>
      </c>
      <c r="AB28" s="1"/>
      <c r="AC28" s="160">
        <v>2017</v>
      </c>
      <c r="AD28" s="2" t="s">
        <v>28</v>
      </c>
      <c r="AE28" s="5">
        <v>793872.4970000016</v>
      </c>
      <c r="AF28" s="5">
        <v>434156.55800000072</v>
      </c>
      <c r="AG28" s="5">
        <v>272759.2</v>
      </c>
      <c r="AH28" s="5">
        <v>534998.25100000028</v>
      </c>
      <c r="AI28" s="5">
        <v>385223.52499999903</v>
      </c>
      <c r="AJ28" s="5">
        <v>539018.19799999904</v>
      </c>
      <c r="AK28" s="5">
        <v>402499.15800000081</v>
      </c>
      <c r="AL28" s="5">
        <v>552456.00600000087</v>
      </c>
      <c r="AM28" s="5">
        <v>288235.1830000006</v>
      </c>
      <c r="AN28" s="5">
        <v>265489.9489999995</v>
      </c>
      <c r="AO28" s="143">
        <f t="shared" si="10"/>
        <v>4468708.5250000013</v>
      </c>
    </row>
    <row r="29" spans="1:41" ht="15.6" hidden="1" outlineLevel="2">
      <c r="A29" s="179">
        <v>2017</v>
      </c>
      <c r="B29" s="3" t="s">
        <v>29</v>
      </c>
      <c r="C29" s="8">
        <f t="shared" si="0"/>
        <v>6.3836731195271827</v>
      </c>
      <c r="D29" s="8">
        <f t="shared" si="1"/>
        <v>6.4218841672742126</v>
      </c>
      <c r="E29" s="8">
        <f t="shared" si="2"/>
        <v>10.131673808987632</v>
      </c>
      <c r="F29" s="8">
        <f t="shared" si="3"/>
        <v>4.8478389835872218</v>
      </c>
      <c r="G29" s="8">
        <f t="shared" si="4"/>
        <v>7.4712046565710279</v>
      </c>
      <c r="H29" s="8">
        <f t="shared" si="5"/>
        <v>4.6996396679158501</v>
      </c>
      <c r="I29" s="8">
        <f t="shared" si="6"/>
        <v>6.4940271899143873</v>
      </c>
      <c r="J29" s="8">
        <f t="shared" si="7"/>
        <v>2.6579924906075627</v>
      </c>
      <c r="K29" s="8">
        <f t="shared" si="11"/>
        <v>3.5428086724073702</v>
      </c>
      <c r="L29" s="8">
        <f t="shared" si="12"/>
        <v>3.7401638967145514</v>
      </c>
      <c r="M29" s="128">
        <f t="shared" ref="M29" si="28">AVERAGE(C29:L29)</f>
        <v>5.6390906653506985</v>
      </c>
      <c r="O29" s="163">
        <v>2017</v>
      </c>
      <c r="P29" s="10" t="s">
        <v>29</v>
      </c>
      <c r="Q29" s="5">
        <v>5514117</v>
      </c>
      <c r="R29" s="5">
        <v>3067414</v>
      </c>
      <c r="S29" s="5">
        <v>2991939</v>
      </c>
      <c r="T29" s="5">
        <v>2847399</v>
      </c>
      <c r="U29" s="5">
        <v>3165305</v>
      </c>
      <c r="V29" s="5">
        <v>2781339</v>
      </c>
      <c r="W29" s="5">
        <v>2865844</v>
      </c>
      <c r="X29" s="5">
        <v>1615243</v>
      </c>
      <c r="Y29" s="5">
        <v>1134415</v>
      </c>
      <c r="Z29" s="5">
        <v>1093639</v>
      </c>
      <c r="AA29" s="143">
        <f t="shared" si="24"/>
        <v>27076654</v>
      </c>
      <c r="AB29" s="1"/>
      <c r="AC29" s="160">
        <v>2017</v>
      </c>
      <c r="AD29" s="2" t="s">
        <v>29</v>
      </c>
      <c r="AE29" s="5">
        <v>863784.36000000138</v>
      </c>
      <c r="AF29" s="5">
        <v>477650.16000000085</v>
      </c>
      <c r="AG29" s="5">
        <v>295305.50000000029</v>
      </c>
      <c r="AH29" s="5">
        <v>587354.28500000015</v>
      </c>
      <c r="AI29" s="5">
        <v>423667.28599999874</v>
      </c>
      <c r="AJ29" s="5">
        <v>591819.62799999956</v>
      </c>
      <c r="AK29" s="5">
        <v>441304.58900000097</v>
      </c>
      <c r="AL29" s="5">
        <v>607692.83800000069</v>
      </c>
      <c r="AM29" s="5">
        <v>320202.16300000047</v>
      </c>
      <c r="AN29" s="5">
        <v>292404.03099999932</v>
      </c>
      <c r="AO29" s="143">
        <f t="shared" si="10"/>
        <v>4901184.8400000026</v>
      </c>
    </row>
    <row r="30" spans="1:41" ht="15.6" hidden="1" outlineLevel="2">
      <c r="A30" s="179">
        <v>2017</v>
      </c>
      <c r="B30" s="3" t="s">
        <v>30</v>
      </c>
      <c r="C30" s="8">
        <f t="shared" si="0"/>
        <v>5.7946282204196162</v>
      </c>
      <c r="D30" s="8">
        <f t="shared" si="1"/>
        <v>5.8437557030223877</v>
      </c>
      <c r="E30" s="8">
        <f t="shared" si="2"/>
        <v>9.1805663079112421</v>
      </c>
      <c r="F30" s="8">
        <f t="shared" si="3"/>
        <v>4.6686028045660954</v>
      </c>
      <c r="G30" s="8">
        <f t="shared" si="4"/>
        <v>6.6981638839814241</v>
      </c>
      <c r="H30" s="8">
        <f t="shared" si="5"/>
        <v>4.3797274282581089</v>
      </c>
      <c r="I30" s="8">
        <f t="shared" si="6"/>
        <v>6.2380178423145045</v>
      </c>
      <c r="J30" s="8">
        <f t="shared" si="7"/>
        <v>2.5981396840574242</v>
      </c>
      <c r="K30" s="8">
        <f t="shared" si="11"/>
        <v>3.4401978034088585</v>
      </c>
      <c r="L30" s="8">
        <f t="shared" si="12"/>
        <v>3.2718710976161018</v>
      </c>
      <c r="M30" s="128">
        <f t="shared" ref="M30" si="29">AVERAGE(C30:L30)</f>
        <v>5.2113670775555754</v>
      </c>
      <c r="O30" s="163">
        <v>2017</v>
      </c>
      <c r="P30" s="10" t="s">
        <v>30</v>
      </c>
      <c r="Q30" s="5">
        <v>4623036</v>
      </c>
      <c r="R30" s="5">
        <v>2561052</v>
      </c>
      <c r="S30" s="5">
        <v>2503943</v>
      </c>
      <c r="T30" s="5">
        <v>2474172</v>
      </c>
      <c r="U30" s="5">
        <v>2634325</v>
      </c>
      <c r="V30" s="5">
        <v>2358801</v>
      </c>
      <c r="W30" s="5">
        <v>2463710</v>
      </c>
      <c r="X30" s="5">
        <v>1392070</v>
      </c>
      <c r="Y30" s="5">
        <v>1025818</v>
      </c>
      <c r="Z30" s="5">
        <v>887021</v>
      </c>
      <c r="AA30" s="143">
        <f>SUM(Q30:Z30)</f>
        <v>22923948</v>
      </c>
      <c r="AB30" s="1"/>
      <c r="AC30" s="160">
        <v>2017</v>
      </c>
      <c r="AD30" s="2" t="s">
        <v>30</v>
      </c>
      <c r="AE30" s="5">
        <v>797814.08300000033</v>
      </c>
      <c r="AF30" s="5">
        <v>438254.46000000054</v>
      </c>
      <c r="AG30" s="5">
        <v>272743.85000000027</v>
      </c>
      <c r="AH30" s="5">
        <v>529959.84099999955</v>
      </c>
      <c r="AI30" s="5">
        <v>393290.61599999899</v>
      </c>
      <c r="AJ30" s="5">
        <v>538572.5569999991</v>
      </c>
      <c r="AK30" s="5">
        <v>394950.77800000081</v>
      </c>
      <c r="AL30" s="5">
        <v>535794.90300000063</v>
      </c>
      <c r="AM30" s="5">
        <v>298185.76100000035</v>
      </c>
      <c r="AN30" s="5">
        <v>271105.11799999914</v>
      </c>
      <c r="AO30" s="143">
        <f t="shared" si="10"/>
        <v>4470671.9669999992</v>
      </c>
    </row>
    <row r="31" spans="1:41" ht="15.6" hidden="1" outlineLevel="2">
      <c r="A31" s="179">
        <v>2017</v>
      </c>
      <c r="B31" s="3" t="s">
        <v>31</v>
      </c>
      <c r="C31" s="8">
        <f t="shared" si="0"/>
        <v>6.1230350314036706</v>
      </c>
      <c r="D31" s="8">
        <f t="shared" si="1"/>
        <v>6.2469097168276697</v>
      </c>
      <c r="E31" s="8">
        <f t="shared" si="2"/>
        <v>9.6477983698482745</v>
      </c>
      <c r="F31" s="8">
        <f t="shared" si="3"/>
        <v>4.8946408200106948</v>
      </c>
      <c r="G31" s="8">
        <f t="shared" si="4"/>
        <v>7.00508994483903</v>
      </c>
      <c r="H31" s="8">
        <f t="shared" si="5"/>
        <v>4.5924304449565296</v>
      </c>
      <c r="I31" s="8">
        <f t="shared" si="6"/>
        <v>6.4428828804067377</v>
      </c>
      <c r="J31" s="8">
        <f t="shared" si="7"/>
        <v>2.4966999077914731</v>
      </c>
      <c r="K31" s="8">
        <f t="shared" si="11"/>
        <v>3.6630410345985647</v>
      </c>
      <c r="L31" s="8">
        <f t="shared" si="12"/>
        <v>3.5149129384662889</v>
      </c>
      <c r="M31" s="128">
        <f t="shared" ref="M31" si="30">AVERAGE(C31:L31)</f>
        <v>5.462744108914892</v>
      </c>
      <c r="O31" s="163">
        <v>2017</v>
      </c>
      <c r="P31" s="10" t="s">
        <v>31</v>
      </c>
      <c r="Q31" s="5">
        <v>5209898</v>
      </c>
      <c r="R31" s="5">
        <v>2949335</v>
      </c>
      <c r="S31" s="5">
        <v>2835952</v>
      </c>
      <c r="T31" s="5">
        <v>2819539</v>
      </c>
      <c r="U31" s="5">
        <v>2911285</v>
      </c>
      <c r="V31" s="5">
        <v>2669463</v>
      </c>
      <c r="W31" s="5">
        <v>2780148</v>
      </c>
      <c r="X31" s="5">
        <v>1442377</v>
      </c>
      <c r="Y31" s="5">
        <v>1160044</v>
      </c>
      <c r="Z31" s="5">
        <v>1014000</v>
      </c>
      <c r="AA31" s="143">
        <f>SUM(Q31:Z31)</f>
        <v>25792041</v>
      </c>
      <c r="AB31" s="1"/>
      <c r="AC31" s="160">
        <v>2017</v>
      </c>
      <c r="AD31" s="2" t="s">
        <v>31</v>
      </c>
      <c r="AE31" s="5">
        <v>850868.56000000064</v>
      </c>
      <c r="AF31" s="5">
        <v>472127.04100000073</v>
      </c>
      <c r="AG31" s="5">
        <v>293948.10000000027</v>
      </c>
      <c r="AH31" s="5">
        <v>576046.14999999921</v>
      </c>
      <c r="AI31" s="5">
        <v>415595.66299999855</v>
      </c>
      <c r="AJ31" s="5">
        <v>581274.5629999995</v>
      </c>
      <c r="AK31" s="5">
        <v>431506.83500000078</v>
      </c>
      <c r="AL31" s="5">
        <v>577713.40300000075</v>
      </c>
      <c r="AM31" s="5">
        <v>316688.78100000048</v>
      </c>
      <c r="AN31" s="5">
        <v>288485.09699999931</v>
      </c>
      <c r="AO31" s="143">
        <f t="shared" si="10"/>
        <v>4804254.193</v>
      </c>
    </row>
    <row r="32" spans="1:41" ht="15.6" hidden="1" outlineLevel="2">
      <c r="A32" s="179">
        <v>2017</v>
      </c>
      <c r="B32" s="3" t="s">
        <v>32</v>
      </c>
      <c r="C32" s="8">
        <f t="shared" si="0"/>
        <v>5.7071112423353849</v>
      </c>
      <c r="D32" s="8">
        <f t="shared" si="1"/>
        <v>5.8376118535460524</v>
      </c>
      <c r="E32" s="8">
        <f t="shared" si="2"/>
        <v>8.8318528112063781</v>
      </c>
      <c r="F32" s="8">
        <f t="shared" si="3"/>
        <v>4.6894448736990864</v>
      </c>
      <c r="G32" s="8">
        <f t="shared" si="4"/>
        <v>6.6295053341211814</v>
      </c>
      <c r="H32" s="8">
        <f t="shared" si="5"/>
        <v>4.3400399445760396</v>
      </c>
      <c r="I32" s="8">
        <f t="shared" si="6"/>
        <v>6.4054109474032765</v>
      </c>
      <c r="J32" s="8">
        <f t="shared" si="7"/>
        <v>2.7567327561944501</v>
      </c>
      <c r="K32" s="8">
        <f t="shared" si="11"/>
        <v>3.2633748015237152</v>
      </c>
      <c r="L32" s="8">
        <f t="shared" si="12"/>
        <v>3.1277980864379402</v>
      </c>
      <c r="M32" s="128">
        <f t="shared" ref="M32" si="31">AVERAGE(C32:L32)</f>
        <v>5.1588882651043502</v>
      </c>
      <c r="O32" s="163">
        <v>2017</v>
      </c>
      <c r="P32" s="10" t="s">
        <v>32</v>
      </c>
      <c r="Q32" s="5">
        <v>4650609</v>
      </c>
      <c r="R32" s="5">
        <v>2595202</v>
      </c>
      <c r="S32" s="5">
        <v>2522454</v>
      </c>
      <c r="T32" s="5">
        <v>2511510</v>
      </c>
      <c r="U32" s="5">
        <v>2531047</v>
      </c>
      <c r="V32" s="5">
        <v>2429140</v>
      </c>
      <c r="W32" s="5">
        <v>2543404</v>
      </c>
      <c r="X32" s="5">
        <v>1402219</v>
      </c>
      <c r="Y32" s="5">
        <v>996480</v>
      </c>
      <c r="Z32" s="5">
        <v>859035</v>
      </c>
      <c r="AA32" s="143">
        <f>SUM(Q32:Z32)</f>
        <v>23041100</v>
      </c>
      <c r="AB32" s="1"/>
      <c r="AC32" s="160">
        <v>2017</v>
      </c>
      <c r="AD32" s="2" t="s">
        <v>32</v>
      </c>
      <c r="AE32" s="5">
        <v>814879.68300000089</v>
      </c>
      <c r="AF32" s="5">
        <v>444565.7000000003</v>
      </c>
      <c r="AG32" s="5">
        <v>285608.70000000013</v>
      </c>
      <c r="AH32" s="5">
        <v>535566.59</v>
      </c>
      <c r="AI32" s="5">
        <v>381785.19699999911</v>
      </c>
      <c r="AJ32" s="5">
        <v>559704.5260000003</v>
      </c>
      <c r="AK32" s="5">
        <v>397071.16700000083</v>
      </c>
      <c r="AL32" s="5">
        <v>508652.49700000026</v>
      </c>
      <c r="AM32" s="5">
        <v>305352.60600000026</v>
      </c>
      <c r="AN32" s="5">
        <v>274645.28599999973</v>
      </c>
      <c r="AO32" s="143">
        <f t="shared" si="10"/>
        <v>4507831.9520000014</v>
      </c>
    </row>
    <row r="33" spans="1:41" ht="15.6" hidden="1" outlineLevel="2">
      <c r="A33" s="179">
        <v>2017</v>
      </c>
      <c r="B33" s="3" t="s">
        <v>33</v>
      </c>
      <c r="C33" s="8">
        <f t="shared" si="0"/>
        <v>5.5685475754330565</v>
      </c>
      <c r="D33" s="8">
        <f t="shared" si="1"/>
        <v>5.484161923617652</v>
      </c>
      <c r="E33" s="8">
        <f t="shared" si="2"/>
        <v>8.5651780761938774</v>
      </c>
      <c r="F33" s="8">
        <f t="shared" si="3"/>
        <v>4.665890021774878</v>
      </c>
      <c r="G33" s="8">
        <f t="shared" si="4"/>
        <v>6.4010182504249471</v>
      </c>
      <c r="H33" s="8">
        <f t="shared" si="5"/>
        <v>4.2671488123425654</v>
      </c>
      <c r="I33" s="8">
        <f t="shared" si="6"/>
        <v>6.187985748810533</v>
      </c>
      <c r="J33" s="8">
        <f t="shared" si="7"/>
        <v>2.5845831133502069</v>
      </c>
      <c r="K33" s="8">
        <f t="shared" si="11"/>
        <v>3.3190211288524138</v>
      </c>
      <c r="L33" s="8">
        <f t="shared" si="12"/>
        <v>3.1983085967281948</v>
      </c>
      <c r="M33" s="128">
        <f t="shared" ref="M33:M34" si="32">AVERAGE(C33:L33)</f>
        <v>5.0241843247528326</v>
      </c>
      <c r="O33" s="163">
        <v>2017</v>
      </c>
      <c r="P33" s="10" t="s">
        <v>33</v>
      </c>
      <c r="Q33" s="5">
        <v>4622507</v>
      </c>
      <c r="R33" s="5">
        <v>2546883</v>
      </c>
      <c r="S33" s="5">
        <v>2474602</v>
      </c>
      <c r="T33" s="5">
        <v>2583778</v>
      </c>
      <c r="U33" s="5">
        <v>2523297</v>
      </c>
      <c r="V33" s="5">
        <v>2409787</v>
      </c>
      <c r="W33" s="5">
        <v>2543973</v>
      </c>
      <c r="X33" s="5">
        <v>1376915</v>
      </c>
      <c r="Y33" s="5">
        <v>1027148</v>
      </c>
      <c r="Z33" s="5">
        <v>898889</v>
      </c>
      <c r="AA33" s="143">
        <f t="shared" ref="AA33:AA38" si="33">SUM(Q33:Z33)</f>
        <v>23007779</v>
      </c>
      <c r="AB33" s="1"/>
      <c r="AC33" s="160">
        <v>2017</v>
      </c>
      <c r="AD33" s="2" t="s">
        <v>33</v>
      </c>
      <c r="AE33" s="5">
        <v>830109.99500000058</v>
      </c>
      <c r="AF33" s="5">
        <v>464406.96600000048</v>
      </c>
      <c r="AG33" s="5">
        <v>288914.25000000035</v>
      </c>
      <c r="AH33" s="5">
        <v>553758.87299999956</v>
      </c>
      <c r="AI33" s="5">
        <v>394202.43799999863</v>
      </c>
      <c r="AJ33" s="5">
        <v>564730.01199999941</v>
      </c>
      <c r="AK33" s="5">
        <v>411114.87700000079</v>
      </c>
      <c r="AL33" s="5">
        <v>532741.62200000032</v>
      </c>
      <c r="AM33" s="5">
        <v>309473.17300000048</v>
      </c>
      <c r="AN33" s="5">
        <v>281051.36599999928</v>
      </c>
      <c r="AO33" s="143">
        <f t="shared" si="10"/>
        <v>4630503.5720000006</v>
      </c>
    </row>
    <row r="34" spans="1:41" ht="15.6" hidden="1" outlineLevel="2">
      <c r="A34" s="179">
        <v>2017</v>
      </c>
      <c r="B34" s="3" t="s">
        <v>34</v>
      </c>
      <c r="C34" s="8">
        <f t="shared" si="0"/>
        <v>6.0290857261544506</v>
      </c>
      <c r="D34" s="8">
        <f t="shared" si="1"/>
        <v>5.9323453153491243</v>
      </c>
      <c r="E34" s="8">
        <f t="shared" si="2"/>
        <v>9.4015493856145671</v>
      </c>
      <c r="F34" s="8">
        <f t="shared" si="3"/>
        <v>4.9420681702052782</v>
      </c>
      <c r="G34" s="8">
        <f t="shared" si="4"/>
        <v>7.0163183685137938</v>
      </c>
      <c r="H34" s="8">
        <f t="shared" si="5"/>
        <v>4.6627905127200764</v>
      </c>
      <c r="I34" s="8">
        <f t="shared" si="6"/>
        <v>6.5062834905361768</v>
      </c>
      <c r="J34" s="8">
        <f t="shared" si="7"/>
        <v>2.6655958259892918</v>
      </c>
      <c r="K34" s="8">
        <f t="shared" si="11"/>
        <v>3.6349313062789994</v>
      </c>
      <c r="L34" s="8">
        <f t="shared" si="12"/>
        <v>3.5596906412538294</v>
      </c>
      <c r="M34" s="128">
        <f t="shared" si="32"/>
        <v>5.435065874261559</v>
      </c>
      <c r="O34" s="163">
        <v>2017</v>
      </c>
      <c r="P34" s="10" t="s">
        <v>34</v>
      </c>
      <c r="Q34" s="5">
        <v>5131908</v>
      </c>
      <c r="R34" s="5">
        <v>2877826</v>
      </c>
      <c r="S34" s="5">
        <v>2793064</v>
      </c>
      <c r="T34" s="5">
        <v>2846886</v>
      </c>
      <c r="U34" s="5">
        <v>2912034</v>
      </c>
      <c r="V34" s="5">
        <v>2709835</v>
      </c>
      <c r="W34" s="5">
        <v>2783729</v>
      </c>
      <c r="X34" s="5">
        <v>1534523</v>
      </c>
      <c r="Y34" s="5">
        <v>1151107</v>
      </c>
      <c r="Z34" s="5">
        <v>1026609</v>
      </c>
      <c r="AA34" s="143">
        <f t="shared" si="33"/>
        <v>25767521</v>
      </c>
      <c r="AB34" s="1"/>
      <c r="AC34" s="160">
        <v>2017</v>
      </c>
      <c r="AD34" s="2" t="s">
        <v>34</v>
      </c>
      <c r="AE34" s="5">
        <v>851191.74500000023</v>
      </c>
      <c r="AF34" s="5">
        <v>485107.63400000037</v>
      </c>
      <c r="AG34" s="5">
        <v>297085.50000000035</v>
      </c>
      <c r="AH34" s="5">
        <v>576051.54399999895</v>
      </c>
      <c r="AI34" s="5">
        <v>415037.32399999845</v>
      </c>
      <c r="AJ34" s="5">
        <v>581161.64399999951</v>
      </c>
      <c r="AK34" s="5">
        <v>427852.39900000044</v>
      </c>
      <c r="AL34" s="5">
        <v>575677.29700000084</v>
      </c>
      <c r="AM34" s="5">
        <v>316679.1620000003</v>
      </c>
      <c r="AN34" s="5">
        <v>288398.37599999917</v>
      </c>
      <c r="AO34" s="143">
        <f t="shared" si="10"/>
        <v>4814242.6249999991</v>
      </c>
    </row>
    <row r="35" spans="1:41" ht="15.6" hidden="1" outlineLevel="2">
      <c r="A35" s="179">
        <v>2017</v>
      </c>
      <c r="B35" s="3" t="s">
        <v>35</v>
      </c>
      <c r="C35" s="8">
        <f t="shared" ref="C35:C60" si="34">Q35/AE35</f>
        <v>6.069764749789325</v>
      </c>
      <c r="D35" s="8">
        <f t="shared" ref="D35:D60" si="35">R35/AF35</f>
        <v>5.9859064397994759</v>
      </c>
      <c r="E35" s="8">
        <f t="shared" ref="E35:E60" si="36">S35/AG35</f>
        <v>9.4750997058972146</v>
      </c>
      <c r="F35" s="8">
        <f t="shared" ref="F35:F60" si="37">T35/AH35</f>
        <v>4.9404077154172334</v>
      </c>
      <c r="G35" s="8">
        <f t="shared" ref="G35:G60" si="38">U35/AI35</f>
        <v>6.893698218511835</v>
      </c>
      <c r="H35" s="8">
        <f t="shared" ref="H35:H60" si="39">V35/AJ35</f>
        <v>4.7238390674961757</v>
      </c>
      <c r="I35" s="8">
        <f t="shared" ref="I35:I60" si="40">W35/AK35</f>
        <v>6.3733331967340527</v>
      </c>
      <c r="J35" s="8">
        <f t="shared" ref="J35:J60" si="41">X35/AL35</f>
        <v>2.6959784035255634</v>
      </c>
      <c r="K35" s="8">
        <f t="shared" si="11"/>
        <v>3.5667068507211073</v>
      </c>
      <c r="L35" s="8">
        <f t="shared" si="12"/>
        <v>3.4581476720574158</v>
      </c>
      <c r="M35" s="128">
        <f t="shared" ref="M35" si="42">AVERAGE(C35:L35)</f>
        <v>5.4182882019949385</v>
      </c>
      <c r="O35" s="163">
        <v>2017</v>
      </c>
      <c r="P35" s="2" t="s">
        <v>35</v>
      </c>
      <c r="Q35" s="5">
        <v>5085724</v>
      </c>
      <c r="R35" s="5">
        <v>2789127</v>
      </c>
      <c r="S35" s="5">
        <v>2731580</v>
      </c>
      <c r="T35" s="5">
        <v>2812377</v>
      </c>
      <c r="U35" s="5">
        <v>2815638</v>
      </c>
      <c r="V35" s="5">
        <v>2725070</v>
      </c>
      <c r="W35" s="5">
        <v>2752150</v>
      </c>
      <c r="X35" s="5">
        <v>1532858</v>
      </c>
      <c r="Y35" s="5">
        <v>1105751</v>
      </c>
      <c r="Z35" s="5">
        <v>980106</v>
      </c>
      <c r="AA35" s="143">
        <f t="shared" si="33"/>
        <v>25330381</v>
      </c>
      <c r="AC35" s="160">
        <v>2017</v>
      </c>
      <c r="AD35" s="2" t="s">
        <v>35</v>
      </c>
      <c r="AE35" s="5">
        <v>837878.27200000128</v>
      </c>
      <c r="AF35" s="5">
        <v>465948.98000000045</v>
      </c>
      <c r="AG35" s="5">
        <v>288290.37000000011</v>
      </c>
      <c r="AH35" s="5">
        <v>569260.10199999972</v>
      </c>
      <c r="AI35" s="5">
        <v>408436.50399999972</v>
      </c>
      <c r="AJ35" s="5">
        <v>576876.12999999942</v>
      </c>
      <c r="AK35" s="5">
        <v>431822.70800000074</v>
      </c>
      <c r="AL35" s="5">
        <v>568572.06200000085</v>
      </c>
      <c r="AM35" s="5">
        <v>310020.15200000029</v>
      </c>
      <c r="AN35" s="5">
        <v>283419.35999999923</v>
      </c>
      <c r="AO35" s="143">
        <f t="shared" ref="AO35:AO60" si="43">SUM(AE35:AN35)</f>
        <v>4740524.6400000015</v>
      </c>
    </row>
    <row r="36" spans="1:41" ht="15.6" hidden="1" outlineLevel="2">
      <c r="A36" s="179">
        <v>2017</v>
      </c>
      <c r="B36" s="3" t="s">
        <v>36</v>
      </c>
      <c r="C36" s="8">
        <f t="shared" si="34"/>
        <v>6.0255869351582181</v>
      </c>
      <c r="D36" s="8">
        <f t="shared" si="35"/>
        <v>5.9258577840357791</v>
      </c>
      <c r="E36" s="8">
        <f t="shared" si="36"/>
        <v>9.4823259039822876</v>
      </c>
      <c r="F36" s="8">
        <f t="shared" si="37"/>
        <v>4.8692003170429796</v>
      </c>
      <c r="G36" s="8">
        <f t="shared" si="38"/>
        <v>6.7904440520264737</v>
      </c>
      <c r="H36" s="8">
        <f t="shared" si="39"/>
        <v>4.6457133358470397</v>
      </c>
      <c r="I36" s="8">
        <f t="shared" si="40"/>
        <v>6.427843530887583</v>
      </c>
      <c r="J36" s="8">
        <f t="shared" si="41"/>
        <v>2.7161475213726458</v>
      </c>
      <c r="K36" s="8">
        <f t="shared" si="11"/>
        <v>3.4858785754660788</v>
      </c>
      <c r="L36" s="8">
        <f t="shared" si="12"/>
        <v>3.4785066952883277</v>
      </c>
      <c r="M36" s="128">
        <f t="shared" ref="M36" si="44">AVERAGE(C36:L36)</f>
        <v>5.3847504651107432</v>
      </c>
      <c r="O36" s="163">
        <v>2017</v>
      </c>
      <c r="P36" s="2" t="s">
        <v>36</v>
      </c>
      <c r="Q36" s="5">
        <v>5141802</v>
      </c>
      <c r="R36" s="5">
        <v>2804863</v>
      </c>
      <c r="S36" s="5">
        <v>2734877</v>
      </c>
      <c r="T36" s="5">
        <v>2802854</v>
      </c>
      <c r="U36" s="5">
        <v>2816986</v>
      </c>
      <c r="V36" s="5">
        <v>2705287</v>
      </c>
      <c r="W36" s="5">
        <v>2773993</v>
      </c>
      <c r="X36" s="5">
        <v>1531577</v>
      </c>
      <c r="Y36" s="5">
        <v>1137587</v>
      </c>
      <c r="Z36" s="5">
        <v>1002530</v>
      </c>
      <c r="AA36" s="143">
        <f t="shared" si="33"/>
        <v>25452356</v>
      </c>
      <c r="AC36" s="160">
        <v>2017</v>
      </c>
      <c r="AD36" s="2" t="s">
        <v>36</v>
      </c>
      <c r="AE36" s="5">
        <v>853327.99200000055</v>
      </c>
      <c r="AF36" s="5">
        <v>473326.07400000078</v>
      </c>
      <c r="AG36" s="5">
        <v>288418.37200000003</v>
      </c>
      <c r="AH36" s="5">
        <v>575629.22399999911</v>
      </c>
      <c r="AI36" s="5">
        <v>414845.62399999838</v>
      </c>
      <c r="AJ36" s="5">
        <v>582318.96900000027</v>
      </c>
      <c r="AK36" s="5">
        <v>431558.88700000069</v>
      </c>
      <c r="AL36" s="5">
        <v>563878.4300000004</v>
      </c>
      <c r="AM36" s="5">
        <v>326341.54500000022</v>
      </c>
      <c r="AN36" s="5">
        <v>288207.00599999906</v>
      </c>
      <c r="AO36" s="143">
        <f t="shared" si="43"/>
        <v>4797852.1229999987</v>
      </c>
    </row>
    <row r="37" spans="1:41" ht="15.6" hidden="1" outlineLevel="2">
      <c r="A37" s="179">
        <v>2017</v>
      </c>
      <c r="B37" s="3" t="s">
        <v>37</v>
      </c>
      <c r="C37" s="8">
        <f t="shared" si="34"/>
        <v>6.1483427221102867</v>
      </c>
      <c r="D37" s="8">
        <f t="shared" si="35"/>
        <v>6.0076371494283807</v>
      </c>
      <c r="E37" s="8">
        <f t="shared" si="36"/>
        <v>9.6804814246470769</v>
      </c>
      <c r="F37" s="8">
        <f t="shared" si="37"/>
        <v>4.9343983782073746</v>
      </c>
      <c r="G37" s="8">
        <f t="shared" si="38"/>
        <v>6.903562530797128</v>
      </c>
      <c r="H37" s="8">
        <f t="shared" si="39"/>
        <v>4.4518357384875555</v>
      </c>
      <c r="I37" s="8">
        <f t="shared" si="40"/>
        <v>6.5638884304614384</v>
      </c>
      <c r="J37" s="8">
        <f t="shared" si="41"/>
        <v>2.7009572405635036</v>
      </c>
      <c r="K37" s="8">
        <f t="shared" si="11"/>
        <v>3.5172189607157915</v>
      </c>
      <c r="L37" s="8">
        <f t="shared" si="12"/>
        <v>3.5444016830750855</v>
      </c>
      <c r="M37" s="128">
        <f t="shared" ref="M37" si="45">AVERAGE(C37:L37)</f>
        <v>5.445272425849363</v>
      </c>
      <c r="O37" s="163">
        <v>2017</v>
      </c>
      <c r="P37" s="2" t="s">
        <v>37</v>
      </c>
      <c r="Q37" s="5">
        <v>5056135</v>
      </c>
      <c r="R37" s="5">
        <v>2742415</v>
      </c>
      <c r="S37" s="5">
        <v>2664249</v>
      </c>
      <c r="T37" s="5">
        <v>2735362</v>
      </c>
      <c r="U37" s="5">
        <v>2760564</v>
      </c>
      <c r="V37" s="5">
        <v>2678603</v>
      </c>
      <c r="W37" s="5">
        <v>2737733</v>
      </c>
      <c r="X37" s="5">
        <v>1446224</v>
      </c>
      <c r="Y37" s="5">
        <v>1106226</v>
      </c>
      <c r="Z37" s="5">
        <v>986057</v>
      </c>
      <c r="AA37" s="143">
        <f t="shared" si="33"/>
        <v>24913568</v>
      </c>
      <c r="AC37" s="160">
        <v>2017</v>
      </c>
      <c r="AD37" s="2" t="s">
        <v>37</v>
      </c>
      <c r="AE37" s="5">
        <v>822357.37800000038</v>
      </c>
      <c r="AF37" s="5">
        <v>456488.12200000085</v>
      </c>
      <c r="AG37" s="5">
        <v>275218.64699999988</v>
      </c>
      <c r="AH37" s="5">
        <v>554345.59399999923</v>
      </c>
      <c r="AI37" s="5">
        <v>399875.27999999851</v>
      </c>
      <c r="AJ37" s="5">
        <v>601685.04799999995</v>
      </c>
      <c r="AK37" s="5">
        <v>417090.1180000006</v>
      </c>
      <c r="AL37" s="5">
        <v>535448.68400000024</v>
      </c>
      <c r="AM37" s="5">
        <v>314517.24000000022</v>
      </c>
      <c r="AN37" s="5">
        <v>278201.25599999924</v>
      </c>
      <c r="AO37" s="143">
        <f t="shared" si="43"/>
        <v>4655227.3669999987</v>
      </c>
    </row>
    <row r="38" spans="1:41" ht="16.149999999999999" hidden="1" outlineLevel="2" thickBot="1">
      <c r="A38" s="94">
        <v>2017</v>
      </c>
      <c r="B38" s="130" t="s">
        <v>38</v>
      </c>
      <c r="C38" s="131">
        <f t="shared" si="34"/>
        <v>5.8902525720534671</v>
      </c>
      <c r="D38" s="131">
        <f t="shared" si="35"/>
        <v>5.3887832174640895</v>
      </c>
      <c r="E38" s="131">
        <f t="shared" si="36"/>
        <v>8.8390874291076162</v>
      </c>
      <c r="F38" s="131">
        <f t="shared" si="37"/>
        <v>4.6521488744454729</v>
      </c>
      <c r="G38" s="131">
        <f t="shared" si="38"/>
        <v>6.178000291876824</v>
      </c>
      <c r="H38" s="131">
        <f t="shared" si="39"/>
        <v>4.2984984214983273</v>
      </c>
      <c r="I38" s="131">
        <f t="shared" si="40"/>
        <v>6.4489597312931117</v>
      </c>
      <c r="J38" s="131">
        <f t="shared" si="41"/>
        <v>2.9197976929961285</v>
      </c>
      <c r="K38" s="131">
        <f t="shared" ref="K38:K60" si="46">Y38/AM38</f>
        <v>3.4634775475623858</v>
      </c>
      <c r="L38" s="131">
        <f t="shared" ref="L38:L60" si="47">Z38/AN38</f>
        <v>3.1929371274729044</v>
      </c>
      <c r="M38" s="132">
        <f t="shared" ref="M38:M46" si="48">AVERAGE(C38:L38)</f>
        <v>5.127194290577032</v>
      </c>
      <c r="O38" s="164">
        <v>2017</v>
      </c>
      <c r="P38" s="145" t="s">
        <v>38</v>
      </c>
      <c r="Q38" s="146">
        <v>4829917</v>
      </c>
      <c r="R38" s="146">
        <v>2461104</v>
      </c>
      <c r="S38" s="146">
        <v>2406019</v>
      </c>
      <c r="T38" s="146">
        <v>2584215</v>
      </c>
      <c r="U38" s="146">
        <v>2454929</v>
      </c>
      <c r="V38" s="146">
        <v>2590057</v>
      </c>
      <c r="W38" s="146">
        <v>2677192</v>
      </c>
      <c r="X38" s="146">
        <v>1449495</v>
      </c>
      <c r="Y38" s="146">
        <v>1074248</v>
      </c>
      <c r="Z38" s="146">
        <v>910711</v>
      </c>
      <c r="AA38" s="147">
        <f t="shared" si="33"/>
        <v>23437887</v>
      </c>
      <c r="AC38" s="161">
        <v>2017</v>
      </c>
      <c r="AD38" s="145" t="s">
        <v>38</v>
      </c>
      <c r="AE38" s="146">
        <v>819984.70200000075</v>
      </c>
      <c r="AF38" s="146">
        <v>456708.66700000083</v>
      </c>
      <c r="AG38" s="146">
        <v>272202.19500000001</v>
      </c>
      <c r="AH38" s="146">
        <v>555488.45699999947</v>
      </c>
      <c r="AI38" s="146">
        <v>397366.28099999868</v>
      </c>
      <c r="AJ38" s="146">
        <v>602549.24999999977</v>
      </c>
      <c r="AK38" s="146">
        <v>415135.48100000049</v>
      </c>
      <c r="AL38" s="146">
        <v>496436.79200000037</v>
      </c>
      <c r="AM38" s="146">
        <v>310164.56300000026</v>
      </c>
      <c r="AN38" s="146">
        <v>285226.72499999875</v>
      </c>
      <c r="AO38" s="147">
        <f t="shared" si="43"/>
        <v>4611263.112999999</v>
      </c>
    </row>
    <row r="39" spans="1:41" ht="15.6" hidden="1" outlineLevel="1" collapsed="1">
      <c r="A39" s="177">
        <v>2018</v>
      </c>
      <c r="B39" s="178" t="s">
        <v>27</v>
      </c>
      <c r="C39" s="125">
        <f t="shared" si="34"/>
        <v>5.4259408731453327</v>
      </c>
      <c r="D39" s="125">
        <f t="shared" si="35"/>
        <v>5.1631763607150924</v>
      </c>
      <c r="E39" s="125">
        <f t="shared" si="36"/>
        <v>7.9427198462788695</v>
      </c>
      <c r="F39" s="125">
        <f t="shared" si="37"/>
        <v>4.3830735056772863</v>
      </c>
      <c r="G39" s="125">
        <f t="shared" si="38"/>
        <v>5.2710056495639224</v>
      </c>
      <c r="H39" s="125">
        <f t="shared" si="39"/>
        <v>3.9841941283941207</v>
      </c>
      <c r="I39" s="125">
        <f t="shared" si="40"/>
        <v>6.3918854152524966</v>
      </c>
      <c r="J39" s="125">
        <f t="shared" si="41"/>
        <v>3.1352995384478137</v>
      </c>
      <c r="K39" s="125">
        <f t="shared" si="46"/>
        <v>3.2065970969625019</v>
      </c>
      <c r="L39" s="125">
        <f t="shared" si="47"/>
        <v>3.0932108462773575</v>
      </c>
      <c r="M39" s="126">
        <f t="shared" si="48"/>
        <v>4.7997103260714784</v>
      </c>
      <c r="O39" s="173">
        <v>2018</v>
      </c>
      <c r="P39" s="89" t="s">
        <v>27</v>
      </c>
      <c r="Q39" s="140">
        <v>4412044</v>
      </c>
      <c r="R39" s="140">
        <v>2323204</v>
      </c>
      <c r="S39" s="140">
        <v>2211346</v>
      </c>
      <c r="T39" s="140">
        <v>2459396</v>
      </c>
      <c r="U39" s="140">
        <v>2078392</v>
      </c>
      <c r="V39" s="140">
        <v>2414532</v>
      </c>
      <c r="W39" s="140">
        <v>2683859</v>
      </c>
      <c r="X39" s="140">
        <v>1565006</v>
      </c>
      <c r="Y39" s="140">
        <v>977762</v>
      </c>
      <c r="Z39" s="140">
        <v>891949</v>
      </c>
      <c r="AA39" s="141">
        <f t="shared" ref="AA39:AA50" si="49">SUM(Q39:Z39)</f>
        <v>22017490</v>
      </c>
      <c r="AC39" s="166">
        <v>2018</v>
      </c>
      <c r="AD39" s="167" t="s">
        <v>27</v>
      </c>
      <c r="AE39" s="140">
        <v>813138.97499999986</v>
      </c>
      <c r="AF39" s="140">
        <v>449956.35200000019</v>
      </c>
      <c r="AG39" s="140">
        <v>278411.68299999984</v>
      </c>
      <c r="AH39" s="140">
        <v>561112.19599999988</v>
      </c>
      <c r="AI39" s="140">
        <v>394306.53999999951</v>
      </c>
      <c r="AJ39" s="140">
        <v>606027.69900000014</v>
      </c>
      <c r="AK39" s="140">
        <v>419885.34300000127</v>
      </c>
      <c r="AL39" s="140">
        <v>499156.77299999993</v>
      </c>
      <c r="AM39" s="140">
        <v>304922</v>
      </c>
      <c r="AN39" s="140">
        <v>288357</v>
      </c>
      <c r="AO39" s="141">
        <f t="shared" si="43"/>
        <v>4615274.5610000007</v>
      </c>
    </row>
    <row r="40" spans="1:41" ht="15.6" hidden="1" outlineLevel="2">
      <c r="A40" s="179">
        <v>2018</v>
      </c>
      <c r="B40" s="13" t="s">
        <v>28</v>
      </c>
      <c r="C40" s="8">
        <f t="shared" si="34"/>
        <v>6.3531615361193241</v>
      </c>
      <c r="D40" s="8">
        <f t="shared" si="35"/>
        <v>6.1702537965001287</v>
      </c>
      <c r="E40" s="8">
        <f t="shared" si="36"/>
        <v>9.7948470839795814</v>
      </c>
      <c r="F40" s="8">
        <f t="shared" si="37"/>
        <v>5.0225565417812676</v>
      </c>
      <c r="G40" s="8">
        <f t="shared" si="38"/>
        <v>5.9806925887514497</v>
      </c>
      <c r="H40" s="8">
        <f t="shared" si="39"/>
        <v>4.5170207057219516</v>
      </c>
      <c r="I40" s="8">
        <f t="shared" si="40"/>
        <v>7.0887641772729495</v>
      </c>
      <c r="J40" s="8">
        <f t="shared" si="41"/>
        <v>3.1458865124955926</v>
      </c>
      <c r="K40" s="8">
        <f t="shared" si="46"/>
        <v>3.456602754703396</v>
      </c>
      <c r="L40" s="8">
        <f t="shared" si="47"/>
        <v>3.6564703864069488</v>
      </c>
      <c r="M40" s="128">
        <f t="shared" si="48"/>
        <v>5.5186256083732594</v>
      </c>
      <c r="O40" s="174">
        <v>2018</v>
      </c>
      <c r="P40" s="10" t="s">
        <v>28</v>
      </c>
      <c r="Q40" s="5">
        <v>4984994</v>
      </c>
      <c r="R40" s="5">
        <v>2685534</v>
      </c>
      <c r="S40" s="5">
        <v>2601864</v>
      </c>
      <c r="T40" s="5">
        <v>2672432</v>
      </c>
      <c r="U40" s="5">
        <v>2285753</v>
      </c>
      <c r="V40" s="5">
        <v>2616367</v>
      </c>
      <c r="W40" s="5">
        <v>2865831</v>
      </c>
      <c r="X40" s="5">
        <v>1626263</v>
      </c>
      <c r="Y40" s="5">
        <v>1036967</v>
      </c>
      <c r="Z40" s="5">
        <v>980435</v>
      </c>
      <c r="AA40" s="143">
        <f t="shared" si="49"/>
        <v>24356440</v>
      </c>
      <c r="AC40" s="168">
        <v>2018</v>
      </c>
      <c r="AD40" s="15" t="s">
        <v>28</v>
      </c>
      <c r="AE40" s="5">
        <v>784647.76500000083</v>
      </c>
      <c r="AF40" s="5">
        <v>435238.82300000038</v>
      </c>
      <c r="AG40" s="5">
        <v>265636</v>
      </c>
      <c r="AH40" s="5">
        <v>532085.99599999969</v>
      </c>
      <c r="AI40" s="5">
        <v>382188.67899999884</v>
      </c>
      <c r="AJ40" s="5">
        <v>579224.04399999941</v>
      </c>
      <c r="AK40" s="5">
        <v>404277.94300000067</v>
      </c>
      <c r="AL40" s="5">
        <v>516949.03600000043</v>
      </c>
      <c r="AM40" s="5">
        <v>299996</v>
      </c>
      <c r="AN40" s="5">
        <v>268137</v>
      </c>
      <c r="AO40" s="143">
        <f t="shared" si="43"/>
        <v>4468381.2859999994</v>
      </c>
    </row>
    <row r="41" spans="1:41" ht="15.6" hidden="1" outlineLevel="2">
      <c r="A41" s="179">
        <v>2018</v>
      </c>
      <c r="B41" s="13" t="s">
        <v>29</v>
      </c>
      <c r="C41" s="8">
        <f t="shared" si="34"/>
        <v>5.94248361086545</v>
      </c>
      <c r="D41" s="8">
        <f t="shared" si="35"/>
        <v>5.7073527249294083</v>
      </c>
      <c r="E41" s="8">
        <f t="shared" si="36"/>
        <v>9.1704193554728093</v>
      </c>
      <c r="F41" s="8">
        <f t="shared" si="37"/>
        <v>4.7773837663034309</v>
      </c>
      <c r="G41" s="8">
        <f t="shared" si="38"/>
        <v>5.5656638344905485</v>
      </c>
      <c r="H41" s="8">
        <f t="shared" si="39"/>
        <v>4.4034631688982628</v>
      </c>
      <c r="I41" s="8">
        <f t="shared" si="40"/>
        <v>7.0374836836039876</v>
      </c>
      <c r="J41" s="8">
        <f t="shared" si="41"/>
        <v>3.1546256013996046</v>
      </c>
      <c r="K41" s="8">
        <f t="shared" si="46"/>
        <v>3.2442365781822065</v>
      </c>
      <c r="L41" s="8">
        <f t="shared" si="47"/>
        <v>3.4047455523520327</v>
      </c>
      <c r="M41" s="128">
        <f t="shared" si="48"/>
        <v>5.2407857876497737</v>
      </c>
      <c r="O41" s="174">
        <v>2018</v>
      </c>
      <c r="P41" s="16" t="s">
        <v>29</v>
      </c>
      <c r="Q41" s="5">
        <v>4921385</v>
      </c>
      <c r="R41" s="5">
        <v>2648434</v>
      </c>
      <c r="S41" s="5">
        <v>2577978</v>
      </c>
      <c r="T41" s="5">
        <v>2661417</v>
      </c>
      <c r="U41" s="5">
        <v>2286532</v>
      </c>
      <c r="V41" s="5">
        <v>2669046</v>
      </c>
      <c r="W41" s="5">
        <v>2886782</v>
      </c>
      <c r="X41" s="5">
        <v>1652947</v>
      </c>
      <c r="Y41" s="5">
        <v>1033205</v>
      </c>
      <c r="Z41" s="5">
        <v>976607</v>
      </c>
      <c r="AA41" s="143">
        <f t="shared" si="49"/>
        <v>24314333</v>
      </c>
      <c r="AC41" s="168">
        <v>2018</v>
      </c>
      <c r="AD41" s="15" t="s">
        <v>29</v>
      </c>
      <c r="AE41" s="17">
        <v>828169.72200000065</v>
      </c>
      <c r="AF41" s="17">
        <v>464038.95600000041</v>
      </c>
      <c r="AG41" s="9">
        <v>281118.87800000008</v>
      </c>
      <c r="AH41" s="17">
        <v>557086.70899999933</v>
      </c>
      <c r="AI41" s="17">
        <v>410828.26199999865</v>
      </c>
      <c r="AJ41" s="17">
        <v>606124.29300000018</v>
      </c>
      <c r="AK41" s="17">
        <v>410200.88000000041</v>
      </c>
      <c r="AL41" s="17">
        <v>523975.65000000037</v>
      </c>
      <c r="AM41" s="17">
        <v>318474</v>
      </c>
      <c r="AN41" s="17">
        <v>286837</v>
      </c>
      <c r="AO41" s="143">
        <f t="shared" si="43"/>
        <v>4686854.3499999996</v>
      </c>
    </row>
    <row r="42" spans="1:41" ht="15.6" hidden="1" outlineLevel="2">
      <c r="A42" s="179">
        <v>2018</v>
      </c>
      <c r="B42" s="13" t="s">
        <v>30</v>
      </c>
      <c r="C42" s="8">
        <f t="shared" si="34"/>
        <v>6.1827113909026865</v>
      </c>
      <c r="D42" s="8">
        <f t="shared" si="35"/>
        <v>6.0902920989927702</v>
      </c>
      <c r="E42" s="8">
        <f t="shared" si="36"/>
        <v>9.7478421553010453</v>
      </c>
      <c r="F42" s="8">
        <f t="shared" si="37"/>
        <v>4.6943643919566496</v>
      </c>
      <c r="G42" s="8">
        <f t="shared" si="38"/>
        <v>5.6756919812326831</v>
      </c>
      <c r="H42" s="8">
        <f t="shared" si="39"/>
        <v>4.4954880916563296</v>
      </c>
      <c r="I42" s="8">
        <f t="shared" si="40"/>
        <v>7.2161964110350825</v>
      </c>
      <c r="J42" s="8">
        <f t="shared" si="41"/>
        <v>3.1424244148699798</v>
      </c>
      <c r="K42" s="8">
        <f t="shared" si="46"/>
        <v>3.236814294718819</v>
      </c>
      <c r="L42" s="8">
        <f t="shared" si="47"/>
        <v>3.51997794697126</v>
      </c>
      <c r="M42" s="128">
        <f t="shared" si="48"/>
        <v>5.4001803177637306</v>
      </c>
      <c r="O42" s="174">
        <v>2018</v>
      </c>
      <c r="P42" s="10" t="s">
        <v>30</v>
      </c>
      <c r="Q42" s="5">
        <v>5155022</v>
      </c>
      <c r="R42" s="5">
        <v>2814572</v>
      </c>
      <c r="S42" s="5">
        <v>2748615</v>
      </c>
      <c r="T42" s="5">
        <v>2649966</v>
      </c>
      <c r="U42" s="5">
        <v>2410712</v>
      </c>
      <c r="V42" s="5">
        <v>2784997</v>
      </c>
      <c r="W42" s="5">
        <v>3074747</v>
      </c>
      <c r="X42" s="5">
        <v>1611051</v>
      </c>
      <c r="Y42" s="5">
        <v>1032178</v>
      </c>
      <c r="Z42" s="5">
        <v>1040685</v>
      </c>
      <c r="AA42" s="143">
        <f t="shared" si="49"/>
        <v>25322545</v>
      </c>
      <c r="AC42" s="168">
        <v>2018</v>
      </c>
      <c r="AD42" s="15" t="s">
        <v>30</v>
      </c>
      <c r="AE42" s="17">
        <v>833780.14500000107</v>
      </c>
      <c r="AF42" s="17">
        <v>462140.72400000022</v>
      </c>
      <c r="AG42" s="9">
        <v>281971.63599999982</v>
      </c>
      <c r="AH42" s="17">
        <v>564499.42499999935</v>
      </c>
      <c r="AI42" s="17">
        <v>424743.27499999851</v>
      </c>
      <c r="AJ42" s="17">
        <v>619509.37099999934</v>
      </c>
      <c r="AK42" s="17">
        <v>426089.70500000042</v>
      </c>
      <c r="AL42" s="17">
        <v>512677.72500000085</v>
      </c>
      <c r="AM42" s="17">
        <v>318887</v>
      </c>
      <c r="AN42" s="17">
        <v>295651</v>
      </c>
      <c r="AO42" s="143">
        <f t="shared" si="43"/>
        <v>4739950.0060000001</v>
      </c>
    </row>
    <row r="43" spans="1:41" ht="15.6" hidden="1" outlineLevel="2">
      <c r="A43" s="179">
        <v>2018</v>
      </c>
      <c r="B43" s="13" t="s">
        <v>31</v>
      </c>
      <c r="C43" s="8">
        <f t="shared" si="34"/>
        <v>6.0534276748672733</v>
      </c>
      <c r="D43" s="8">
        <f t="shared" si="35"/>
        <v>5.7488617235263941</v>
      </c>
      <c r="E43" s="8">
        <f t="shared" si="36"/>
        <v>9.9226772796654927</v>
      </c>
      <c r="F43" s="8">
        <f t="shared" si="37"/>
        <v>5.0088934467708812</v>
      </c>
      <c r="G43" s="8">
        <f t="shared" si="38"/>
        <v>5.8780579181631971</v>
      </c>
      <c r="H43" s="8">
        <f t="shared" si="39"/>
        <v>4.4756078855330017</v>
      </c>
      <c r="I43" s="8">
        <f t="shared" si="40"/>
        <v>6.8429827737495632</v>
      </c>
      <c r="J43" s="8">
        <f t="shared" si="41"/>
        <v>3.2335455150381041</v>
      </c>
      <c r="K43" s="8">
        <f t="shared" si="46"/>
        <v>3.2495205382305241</v>
      </c>
      <c r="L43" s="8">
        <f t="shared" si="47"/>
        <v>3.425361260368303</v>
      </c>
      <c r="M43" s="128">
        <f t="shared" si="48"/>
        <v>5.3838936015912733</v>
      </c>
      <c r="O43" s="174">
        <v>2018</v>
      </c>
      <c r="P43" s="16" t="s">
        <v>31</v>
      </c>
      <c r="Q43" s="5">
        <v>5202299</v>
      </c>
      <c r="R43" s="5">
        <v>2830431</v>
      </c>
      <c r="S43" s="5">
        <v>2795598</v>
      </c>
      <c r="T43" s="5">
        <v>2780075</v>
      </c>
      <c r="U43" s="5">
        <v>2551755</v>
      </c>
      <c r="V43" s="5">
        <v>2855337</v>
      </c>
      <c r="W43" s="5">
        <v>3124672</v>
      </c>
      <c r="X43" s="5">
        <v>1634463</v>
      </c>
      <c r="Y43" s="5">
        <v>1053891</v>
      </c>
      <c r="Z43" s="5">
        <v>1050572</v>
      </c>
      <c r="AA43" s="143">
        <f t="shared" si="49"/>
        <v>25879093</v>
      </c>
      <c r="AC43" s="168">
        <v>2018</v>
      </c>
      <c r="AD43" s="15" t="s">
        <v>31</v>
      </c>
      <c r="AE43" s="17">
        <v>859397.23400000227</v>
      </c>
      <c r="AF43" s="17">
        <v>492346.33499999944</v>
      </c>
      <c r="AG43" s="9">
        <v>281738.27699999971</v>
      </c>
      <c r="AH43" s="17">
        <v>555027.77799999935</v>
      </c>
      <c r="AI43" s="17">
        <v>434115.3209999986</v>
      </c>
      <c r="AJ43" s="17">
        <v>637977.47099999955</v>
      </c>
      <c r="AK43" s="17">
        <v>456624.2679999994</v>
      </c>
      <c r="AL43" s="17">
        <v>505470.85000000056</v>
      </c>
      <c r="AM43" s="17">
        <v>324322</v>
      </c>
      <c r="AN43" s="17">
        <v>306704</v>
      </c>
      <c r="AO43" s="143">
        <f t="shared" si="43"/>
        <v>4853723.5339999981</v>
      </c>
    </row>
    <row r="44" spans="1:41" ht="15.6" hidden="1" outlineLevel="2">
      <c r="A44" s="179">
        <v>2018</v>
      </c>
      <c r="B44" s="13" t="s">
        <v>32</v>
      </c>
      <c r="C44" s="8">
        <f t="shared" si="34"/>
        <v>5.7189497094966688</v>
      </c>
      <c r="D44" s="8">
        <f t="shared" si="35"/>
        <v>5.1771305409214028</v>
      </c>
      <c r="E44" s="8">
        <f t="shared" si="36"/>
        <v>9.1161120951304415</v>
      </c>
      <c r="F44" s="8">
        <f t="shared" si="37"/>
        <v>5.0652861844303461</v>
      </c>
      <c r="G44" s="8">
        <f t="shared" si="38"/>
        <v>5.5561529375537093</v>
      </c>
      <c r="H44" s="8">
        <f t="shared" si="39"/>
        <v>4.0454718038394031</v>
      </c>
      <c r="I44" s="8">
        <f t="shared" si="40"/>
        <v>6.8979381917066336</v>
      </c>
      <c r="J44" s="8">
        <f t="shared" si="41"/>
        <v>3.6507329672986693</v>
      </c>
      <c r="K44" s="8">
        <f t="shared" si="46"/>
        <v>3.2676860841423947</v>
      </c>
      <c r="L44" s="8">
        <f t="shared" si="47"/>
        <v>3.28574639004623</v>
      </c>
      <c r="M44" s="128">
        <f t="shared" si="48"/>
        <v>5.1781206904565904</v>
      </c>
      <c r="O44" s="174">
        <v>2018</v>
      </c>
      <c r="P44" s="10" t="s">
        <v>32</v>
      </c>
      <c r="Q44" s="5">
        <v>4667332</v>
      </c>
      <c r="R44" s="5">
        <v>2420734</v>
      </c>
      <c r="S44" s="5">
        <v>2430828</v>
      </c>
      <c r="T44" s="5">
        <v>2558891</v>
      </c>
      <c r="U44" s="5">
        <v>2220885</v>
      </c>
      <c r="V44" s="5">
        <v>2480518</v>
      </c>
      <c r="W44" s="5">
        <v>2847558</v>
      </c>
      <c r="X44" s="5">
        <v>1528977</v>
      </c>
      <c r="Y44" s="5">
        <v>1009715</v>
      </c>
      <c r="Z44" s="5">
        <v>921113</v>
      </c>
      <c r="AA44" s="143">
        <f t="shared" si="49"/>
        <v>23086551</v>
      </c>
      <c r="AC44" s="168">
        <v>2018</v>
      </c>
      <c r="AD44" s="15" t="s">
        <v>32</v>
      </c>
      <c r="AE44" s="17">
        <v>816116.9860000005</v>
      </c>
      <c r="AF44" s="17">
        <v>467582.1829999999</v>
      </c>
      <c r="AG44" s="17">
        <v>266651.83299999969</v>
      </c>
      <c r="AH44" s="17">
        <v>505181.92000000068</v>
      </c>
      <c r="AI44" s="17">
        <v>399716.31899999897</v>
      </c>
      <c r="AJ44" s="17">
        <v>613159.13699999952</v>
      </c>
      <c r="AK44" s="17">
        <v>412812.91900000046</v>
      </c>
      <c r="AL44" s="17">
        <v>418813.70500000013</v>
      </c>
      <c r="AM44" s="17">
        <v>309000</v>
      </c>
      <c r="AN44" s="17">
        <v>280336</v>
      </c>
      <c r="AO44" s="143">
        <f t="shared" si="43"/>
        <v>4489371.0019999994</v>
      </c>
    </row>
    <row r="45" spans="1:41" ht="15.6" hidden="1" outlineLevel="2">
      <c r="A45" s="179">
        <v>2018</v>
      </c>
      <c r="B45" s="13" t="s">
        <v>33</v>
      </c>
      <c r="C45" s="8">
        <f t="shared" si="34"/>
        <v>5.7177175706514412</v>
      </c>
      <c r="D45" s="8">
        <f t="shared" si="35"/>
        <v>5.0770218217896161</v>
      </c>
      <c r="E45" s="8">
        <f t="shared" si="36"/>
        <v>8.8505175072200242</v>
      </c>
      <c r="F45" s="8">
        <f t="shared" si="37"/>
        <v>5.0954030028895314</v>
      </c>
      <c r="G45" s="8">
        <f t="shared" si="38"/>
        <v>5.1953961022823147</v>
      </c>
      <c r="H45" s="8">
        <f t="shared" si="39"/>
        <v>4.0077776243907097</v>
      </c>
      <c r="I45" s="8">
        <f t="shared" si="40"/>
        <v>6.3843179574152735</v>
      </c>
      <c r="J45" s="8">
        <f t="shared" si="41"/>
        <v>3.6153499034023184</v>
      </c>
      <c r="K45" s="8">
        <f t="shared" si="46"/>
        <v>3.3294292671412422</v>
      </c>
      <c r="L45" s="8">
        <f t="shared" si="47"/>
        <v>3.2125422917877038</v>
      </c>
      <c r="M45" s="128">
        <f t="shared" si="48"/>
        <v>5.048547304897018</v>
      </c>
      <c r="O45" s="174">
        <v>2018</v>
      </c>
      <c r="P45" s="16" t="s">
        <v>33</v>
      </c>
      <c r="Q45" s="9">
        <v>4802722</v>
      </c>
      <c r="R45" s="9">
        <v>2458929</v>
      </c>
      <c r="S45" s="9">
        <v>2444047</v>
      </c>
      <c r="T45" s="9">
        <v>2621881</v>
      </c>
      <c r="U45" s="9">
        <v>2210413</v>
      </c>
      <c r="V45" s="9">
        <v>2596885</v>
      </c>
      <c r="W45" s="9">
        <v>2892032</v>
      </c>
      <c r="X45" s="9">
        <v>1528963</v>
      </c>
      <c r="Y45" s="9">
        <v>1071983</v>
      </c>
      <c r="Z45" s="9">
        <v>940022</v>
      </c>
      <c r="AA45" s="175">
        <f t="shared" si="49"/>
        <v>23567877</v>
      </c>
      <c r="AC45" s="168">
        <v>2018</v>
      </c>
      <c r="AD45" s="15" t="s">
        <v>33</v>
      </c>
      <c r="AE45" s="17">
        <v>839971.88400000101</v>
      </c>
      <c r="AF45" s="17">
        <v>484325.07999999973</v>
      </c>
      <c r="AG45" s="17">
        <v>276147.35499999963</v>
      </c>
      <c r="AH45" s="17">
        <v>514558.12200000038</v>
      </c>
      <c r="AI45" s="17">
        <v>425456.10699999856</v>
      </c>
      <c r="AJ45" s="17">
        <v>647961.35000000068</v>
      </c>
      <c r="AK45" s="17">
        <v>452989.96999999904</v>
      </c>
      <c r="AL45" s="17">
        <v>422908.7200000005</v>
      </c>
      <c r="AM45" s="17">
        <v>321972</v>
      </c>
      <c r="AN45" s="17">
        <v>292610</v>
      </c>
      <c r="AO45" s="143">
        <f t="shared" si="43"/>
        <v>4678900.5879999995</v>
      </c>
    </row>
    <row r="46" spans="1:41" ht="15.6" hidden="1" outlineLevel="2">
      <c r="A46" s="179">
        <v>2018</v>
      </c>
      <c r="B46" s="13" t="s">
        <v>34</v>
      </c>
      <c r="C46" s="8">
        <f t="shared" si="34"/>
        <v>6.2327505958024627</v>
      </c>
      <c r="D46" s="8">
        <f t="shared" si="35"/>
        <v>5.5838248460103532</v>
      </c>
      <c r="E46" s="8">
        <f t="shared" si="36"/>
        <v>9.8806134176791449</v>
      </c>
      <c r="F46" s="8">
        <f t="shared" si="37"/>
        <v>5.3686757420402396</v>
      </c>
      <c r="G46" s="8">
        <f t="shared" si="38"/>
        <v>6.0314134111491757</v>
      </c>
      <c r="H46" s="8">
        <f t="shared" si="39"/>
        <v>4.2877646829544993</v>
      </c>
      <c r="I46" s="8">
        <f t="shared" si="40"/>
        <v>6.9807532624877071</v>
      </c>
      <c r="J46" s="8">
        <f t="shared" si="41"/>
        <v>3.7527430018711101</v>
      </c>
      <c r="K46" s="8">
        <f t="shared" si="46"/>
        <v>3.5567707746116337</v>
      </c>
      <c r="L46" s="8">
        <f t="shared" si="47"/>
        <v>3.4805029143969213</v>
      </c>
      <c r="M46" s="128">
        <f t="shared" si="48"/>
        <v>5.5155812649003249</v>
      </c>
      <c r="O46" s="174">
        <v>2018</v>
      </c>
      <c r="P46" s="10" t="s">
        <v>34</v>
      </c>
      <c r="Q46" s="5">
        <v>5269932</v>
      </c>
      <c r="R46" s="5">
        <v>2743280</v>
      </c>
      <c r="S46" s="5">
        <v>2783747</v>
      </c>
      <c r="T46" s="5">
        <v>2812838</v>
      </c>
      <c r="U46" s="5">
        <v>2618856</v>
      </c>
      <c r="V46" s="5">
        <v>2858190</v>
      </c>
      <c r="W46" s="5">
        <v>2966635</v>
      </c>
      <c r="X46" s="5">
        <v>1610713</v>
      </c>
      <c r="Y46" s="5">
        <v>1162123</v>
      </c>
      <c r="Z46" s="5">
        <v>1036387</v>
      </c>
      <c r="AA46" s="175">
        <f t="shared" si="49"/>
        <v>25862701</v>
      </c>
      <c r="AC46" s="168">
        <v>2018</v>
      </c>
      <c r="AD46" s="15" t="s">
        <v>34</v>
      </c>
      <c r="AE46" s="17">
        <v>845522.68200000061</v>
      </c>
      <c r="AF46" s="17">
        <v>491290.48199999961</v>
      </c>
      <c r="AG46" s="9">
        <v>281738.27699999965</v>
      </c>
      <c r="AH46" s="17">
        <v>523935.16300000023</v>
      </c>
      <c r="AI46" s="17">
        <v>434202.70199999854</v>
      </c>
      <c r="AJ46" s="17">
        <v>666592.08499999915</v>
      </c>
      <c r="AK46" s="17">
        <v>424973.47899999982</v>
      </c>
      <c r="AL46" s="17">
        <v>429209.51399999991</v>
      </c>
      <c r="AM46" s="17">
        <v>326735.42200000025</v>
      </c>
      <c r="AN46" s="17">
        <v>297769.32399999967</v>
      </c>
      <c r="AO46" s="143">
        <f t="shared" si="43"/>
        <v>4721969.129999998</v>
      </c>
    </row>
    <row r="47" spans="1:41" ht="15.6" hidden="1" outlineLevel="2">
      <c r="A47" s="179">
        <v>2018</v>
      </c>
      <c r="B47" s="13" t="s">
        <v>35</v>
      </c>
      <c r="C47" s="8">
        <f t="shared" si="34"/>
        <v>6.2085138154939887</v>
      </c>
      <c r="D47" s="8">
        <f t="shared" si="35"/>
        <v>5.6785986157549351</v>
      </c>
      <c r="E47" s="8">
        <f t="shared" si="36"/>
        <v>9.9801259539484839</v>
      </c>
      <c r="F47" s="8">
        <f t="shared" si="37"/>
        <v>4.7313583557077479</v>
      </c>
      <c r="G47" s="8">
        <f t="shared" si="38"/>
        <v>6.17150947439759</v>
      </c>
      <c r="H47" s="8">
        <f t="shared" si="39"/>
        <v>4.4470026167777945</v>
      </c>
      <c r="I47" s="8">
        <f t="shared" si="40"/>
        <v>6.2015618037426448</v>
      </c>
      <c r="J47" s="8">
        <f t="shared" si="41"/>
        <v>3.896905182924689</v>
      </c>
      <c r="K47" s="8">
        <f t="shared" si="46"/>
        <v>3.6956631503596733</v>
      </c>
      <c r="L47" s="8">
        <f t="shared" si="47"/>
        <v>3.5479449215484422</v>
      </c>
      <c r="M47" s="128">
        <f t="shared" ref="M47" si="50">AVERAGE(C47:L47)</f>
        <v>5.4559183890655989</v>
      </c>
      <c r="O47" s="174">
        <v>2018</v>
      </c>
      <c r="P47" s="10" t="s">
        <v>35</v>
      </c>
      <c r="Q47" s="5">
        <v>5145823</v>
      </c>
      <c r="R47" s="5">
        <v>2708020</v>
      </c>
      <c r="S47" s="5">
        <v>2741917</v>
      </c>
      <c r="T47" s="5">
        <v>2723953</v>
      </c>
      <c r="U47" s="5">
        <v>2600731</v>
      </c>
      <c r="V47" s="5">
        <v>2876624</v>
      </c>
      <c r="W47" s="5">
        <v>2991540</v>
      </c>
      <c r="X47" s="5">
        <v>1595260</v>
      </c>
      <c r="Y47" s="5">
        <v>1156458</v>
      </c>
      <c r="Z47" s="5">
        <v>1027052</v>
      </c>
      <c r="AA47" s="175">
        <f t="shared" si="49"/>
        <v>25567378</v>
      </c>
      <c r="AC47" s="168">
        <v>2018</v>
      </c>
      <c r="AD47" s="15" t="s">
        <v>35</v>
      </c>
      <c r="AE47" s="17">
        <v>828833.30100000196</v>
      </c>
      <c r="AF47" s="17">
        <v>476881.74199999962</v>
      </c>
      <c r="AG47" s="17">
        <v>274737.71499999985</v>
      </c>
      <c r="AH47" s="17">
        <v>575723.24799999921</v>
      </c>
      <c r="AI47" s="17">
        <v>421409.22099999874</v>
      </c>
      <c r="AJ47" s="17">
        <v>646868.0699999996</v>
      </c>
      <c r="AK47" s="17">
        <v>482384.93699999969</v>
      </c>
      <c r="AL47" s="17">
        <v>409365.87499999988</v>
      </c>
      <c r="AM47" s="17">
        <v>312923</v>
      </c>
      <c r="AN47" s="17">
        <v>289478</v>
      </c>
      <c r="AO47" s="143">
        <f t="shared" si="43"/>
        <v>4718605.1089999983</v>
      </c>
    </row>
    <row r="48" spans="1:41" ht="15.6" hidden="1" outlineLevel="2">
      <c r="A48" s="179">
        <v>2018</v>
      </c>
      <c r="B48" s="13" t="s">
        <v>36</v>
      </c>
      <c r="C48" s="8">
        <f t="shared" si="34"/>
        <v>6.1336735952783927</v>
      </c>
      <c r="D48" s="8">
        <f t="shared" si="35"/>
        <v>5.6362822502302512</v>
      </c>
      <c r="E48" s="8">
        <f t="shared" si="36"/>
        <v>9.9122971196330454</v>
      </c>
      <c r="F48" s="8">
        <f t="shared" si="37"/>
        <v>4.5929224056427778</v>
      </c>
      <c r="G48" s="8">
        <f t="shared" si="38"/>
        <v>5.9993038545242969</v>
      </c>
      <c r="H48" s="8">
        <f t="shared" si="39"/>
        <v>5.1529870204131925</v>
      </c>
      <c r="I48" s="8">
        <f t="shared" si="40"/>
        <v>6.4565637328529695</v>
      </c>
      <c r="J48" s="8">
        <f t="shared" si="41"/>
        <v>3.7895294448072603</v>
      </c>
      <c r="K48" s="8">
        <f t="shared" si="46"/>
        <v>3.6693369917293714</v>
      </c>
      <c r="L48" s="8">
        <f t="shared" si="47"/>
        <v>3.568390826069292</v>
      </c>
      <c r="M48" s="128">
        <f t="shared" ref="M48" si="51">AVERAGE(C48:L48)</f>
        <v>5.4911287241180853</v>
      </c>
      <c r="O48" s="174">
        <v>2018</v>
      </c>
      <c r="P48" s="10" t="s">
        <v>36</v>
      </c>
      <c r="Q48" s="5">
        <v>5302769</v>
      </c>
      <c r="R48" s="5">
        <v>2792179</v>
      </c>
      <c r="S48" s="5">
        <v>2850813</v>
      </c>
      <c r="T48" s="5">
        <v>2798177</v>
      </c>
      <c r="U48" s="5">
        <v>2649225</v>
      </c>
      <c r="V48" s="5">
        <v>3316279</v>
      </c>
      <c r="W48" s="5">
        <v>3200110</v>
      </c>
      <c r="X48" s="5">
        <v>1630084</v>
      </c>
      <c r="Y48" s="5">
        <v>1206349</v>
      </c>
      <c r="Z48" s="5">
        <v>1073271</v>
      </c>
      <c r="AA48" s="175">
        <f t="shared" si="49"/>
        <v>26819256</v>
      </c>
      <c r="AC48" s="168">
        <v>2018</v>
      </c>
      <c r="AD48" s="15" t="s">
        <v>36</v>
      </c>
      <c r="AE48" s="17">
        <v>864533.94000000088</v>
      </c>
      <c r="AF48" s="17">
        <v>495393.74999999959</v>
      </c>
      <c r="AG48" s="17">
        <v>287603.66699999984</v>
      </c>
      <c r="AH48" s="17">
        <v>609236.72399999888</v>
      </c>
      <c r="AI48" s="17">
        <v>441588.73499999865</v>
      </c>
      <c r="AJ48" s="17">
        <v>643564.39999999921</v>
      </c>
      <c r="AK48" s="17">
        <v>495636.70899999986</v>
      </c>
      <c r="AL48" s="17">
        <v>430154.7260000002</v>
      </c>
      <c r="AM48" s="17">
        <v>328764.84300000023</v>
      </c>
      <c r="AN48" s="17">
        <v>300771.7069999997</v>
      </c>
      <c r="AO48" s="143">
        <f t="shared" si="43"/>
        <v>4897249.2009999966</v>
      </c>
    </row>
    <row r="49" spans="1:41" ht="15.6" hidden="1" outlineLevel="2">
      <c r="A49" s="179">
        <v>2018</v>
      </c>
      <c r="B49" s="13" t="s">
        <v>37</v>
      </c>
      <c r="C49" s="8">
        <f t="shared" si="34"/>
        <v>6.029081442366353</v>
      </c>
      <c r="D49" s="8">
        <f t="shared" si="35"/>
        <v>5.376776419272657</v>
      </c>
      <c r="E49" s="8">
        <f t="shared" si="36"/>
        <v>9.6306752265216087</v>
      </c>
      <c r="F49" s="8">
        <f t="shared" si="37"/>
        <v>4.4337832518233347</v>
      </c>
      <c r="G49" s="8">
        <f t="shared" si="38"/>
        <v>5.8361064983949182</v>
      </c>
      <c r="H49" s="8">
        <f t="shared" si="39"/>
        <v>5.1295961238360954</v>
      </c>
      <c r="I49" s="8">
        <f t="shared" si="40"/>
        <v>6.4045796754899564</v>
      </c>
      <c r="J49" s="8">
        <f t="shared" si="41"/>
        <v>3.8342866740085602</v>
      </c>
      <c r="K49" s="8">
        <f t="shared" si="46"/>
        <v>3.6184841811061257</v>
      </c>
      <c r="L49" s="8">
        <f t="shared" si="47"/>
        <v>3.5048740809692851</v>
      </c>
      <c r="M49" s="128">
        <f t="shared" ref="M49" si="52">AVERAGE(C49:L49)</f>
        <v>5.3798243573788893</v>
      </c>
      <c r="O49" s="174">
        <v>2018</v>
      </c>
      <c r="P49" s="10" t="s">
        <v>37</v>
      </c>
      <c r="Q49" s="5">
        <v>4959191</v>
      </c>
      <c r="R49" s="5">
        <v>2548443</v>
      </c>
      <c r="S49" s="5">
        <v>2630452</v>
      </c>
      <c r="T49" s="5">
        <v>2576275</v>
      </c>
      <c r="U49" s="5">
        <v>2451331</v>
      </c>
      <c r="V49" s="5">
        <v>3062052</v>
      </c>
      <c r="W49" s="5">
        <v>2959121</v>
      </c>
      <c r="X49" s="5">
        <v>1536783</v>
      </c>
      <c r="Y49" s="5">
        <v>1131341</v>
      </c>
      <c r="Z49" s="5">
        <v>1006566</v>
      </c>
      <c r="AA49" s="175">
        <f t="shared" si="49"/>
        <v>24861555</v>
      </c>
      <c r="AC49" s="168">
        <v>2018</v>
      </c>
      <c r="AD49" s="15" t="s">
        <v>37</v>
      </c>
      <c r="AE49" s="17">
        <v>822545.03399999987</v>
      </c>
      <c r="AF49" s="17">
        <v>473972.28399999946</v>
      </c>
      <c r="AG49" s="17">
        <v>273132.66599999991</v>
      </c>
      <c r="AH49" s="17">
        <v>581055.69299999974</v>
      </c>
      <c r="AI49" s="17">
        <v>420028.48999999918</v>
      </c>
      <c r="AJ49" s="17">
        <v>596938.22399999946</v>
      </c>
      <c r="AK49" s="17">
        <v>462032.03799999948</v>
      </c>
      <c r="AL49" s="17">
        <v>400800.23500000016</v>
      </c>
      <c r="AM49" s="17">
        <v>312656.05800000019</v>
      </c>
      <c r="AN49" s="17">
        <v>287190.34599999973</v>
      </c>
      <c r="AO49" s="143">
        <f t="shared" si="43"/>
        <v>4630351.0679999981</v>
      </c>
    </row>
    <row r="50" spans="1:41" ht="16.149999999999999" hidden="1" outlineLevel="2" thickBot="1">
      <c r="A50" s="94">
        <v>2018</v>
      </c>
      <c r="B50" s="180" t="s">
        <v>39</v>
      </c>
      <c r="C50" s="131">
        <f t="shared" si="34"/>
        <v>5.713472351361621</v>
      </c>
      <c r="D50" s="131">
        <f t="shared" si="35"/>
        <v>5.0613441727276696</v>
      </c>
      <c r="E50" s="131">
        <f t="shared" si="36"/>
        <v>9.0501355749246901</v>
      </c>
      <c r="F50" s="131">
        <f t="shared" si="37"/>
        <v>4.3123494438983041</v>
      </c>
      <c r="G50" s="131">
        <f t="shared" si="38"/>
        <v>5.2332626627092429</v>
      </c>
      <c r="H50" s="131">
        <f t="shared" si="39"/>
        <v>5.0684481363675662</v>
      </c>
      <c r="I50" s="131">
        <f t="shared" si="40"/>
        <v>6.5387666206368547</v>
      </c>
      <c r="J50" s="131">
        <f t="shared" si="41"/>
        <v>4.0223285555275625</v>
      </c>
      <c r="K50" s="131">
        <f t="shared" si="46"/>
        <v>3.6411806206215247</v>
      </c>
      <c r="L50" s="131">
        <f t="shared" si="47"/>
        <v>3.2452212525181516</v>
      </c>
      <c r="M50" s="132">
        <f t="shared" ref="M50" si="53">AVERAGE(C50:L50)</f>
        <v>5.1886509391293192</v>
      </c>
      <c r="O50" s="164">
        <v>2018</v>
      </c>
      <c r="P50" s="95" t="s">
        <v>39</v>
      </c>
      <c r="Q50" s="146">
        <v>4732590</v>
      </c>
      <c r="R50" s="146">
        <v>2370241</v>
      </c>
      <c r="S50" s="146">
        <v>2477292</v>
      </c>
      <c r="T50" s="146">
        <v>2495032</v>
      </c>
      <c r="U50" s="146">
        <v>2247205</v>
      </c>
      <c r="V50" s="146">
        <v>3000369</v>
      </c>
      <c r="W50" s="146">
        <v>2945601</v>
      </c>
      <c r="X50" s="146">
        <v>1571359</v>
      </c>
      <c r="Y50" s="146">
        <v>1136416</v>
      </c>
      <c r="Z50" s="146">
        <v>942299</v>
      </c>
      <c r="AA50" s="176">
        <f t="shared" si="49"/>
        <v>23918404</v>
      </c>
      <c r="AC50" s="169">
        <v>2018</v>
      </c>
      <c r="AD50" s="170" t="s">
        <v>39</v>
      </c>
      <c r="AE50" s="171">
        <v>828321.15199999884</v>
      </c>
      <c r="AF50" s="171">
        <v>468302.67200000054</v>
      </c>
      <c r="AG50" s="171">
        <v>273729.82199999964</v>
      </c>
      <c r="AH50" s="171">
        <v>578578.34399999958</v>
      </c>
      <c r="AI50" s="171">
        <v>429408.027999999</v>
      </c>
      <c r="AJ50" s="171">
        <v>591969.95200000051</v>
      </c>
      <c r="AK50" s="171">
        <v>450482.66299999983</v>
      </c>
      <c r="AL50" s="171">
        <v>390659.03700000036</v>
      </c>
      <c r="AM50" s="171">
        <v>312100.96900000022</v>
      </c>
      <c r="AN50" s="171">
        <v>290365.10199999972</v>
      </c>
      <c r="AO50" s="147">
        <f t="shared" si="43"/>
        <v>4613917.7409999985</v>
      </c>
    </row>
    <row r="51" spans="1:41" ht="15.6" hidden="1" outlineLevel="1" collapsed="1">
      <c r="A51" s="85">
        <v>2019</v>
      </c>
      <c r="B51" s="3" t="s">
        <v>27</v>
      </c>
      <c r="C51" s="121">
        <f t="shared" si="34"/>
        <v>5.3550755468711682</v>
      </c>
      <c r="D51" s="121">
        <f t="shared" si="35"/>
        <v>4.8800221852057684</v>
      </c>
      <c r="E51" s="121">
        <f t="shared" si="36"/>
        <v>8.496416951460505</v>
      </c>
      <c r="F51" s="121">
        <f t="shared" si="37"/>
        <v>4.0010908919484134</v>
      </c>
      <c r="G51" s="121">
        <f t="shared" si="38"/>
        <v>5.0804732067990912</v>
      </c>
      <c r="H51" s="121">
        <f t="shared" si="39"/>
        <v>4.6257125848406497</v>
      </c>
      <c r="I51" s="121">
        <f t="shared" si="40"/>
        <v>5.9108077502519043</v>
      </c>
      <c r="J51" s="121">
        <f t="shared" si="41"/>
        <v>3.7093627632100779</v>
      </c>
      <c r="K51" s="121">
        <f t="shared" si="46"/>
        <v>3.2924826099871978</v>
      </c>
      <c r="L51" s="121">
        <f t="shared" si="47"/>
        <v>3.1878878159190536</v>
      </c>
      <c r="M51" s="122">
        <f t="shared" ref="M51" si="54">AVERAGE(C51:L51)</f>
        <v>4.8539332306493836</v>
      </c>
      <c r="O51" s="77">
        <v>2019</v>
      </c>
      <c r="P51" s="172" t="s">
        <v>27</v>
      </c>
      <c r="Q51" s="137">
        <v>4409073</v>
      </c>
      <c r="R51" s="137">
        <v>2252783</v>
      </c>
      <c r="S51" s="137">
        <v>2355062</v>
      </c>
      <c r="T51" s="137">
        <v>2366269</v>
      </c>
      <c r="U51" s="137">
        <v>2190669</v>
      </c>
      <c r="V51" s="137">
        <v>2723899</v>
      </c>
      <c r="W51" s="137">
        <v>2654299</v>
      </c>
      <c r="X51" s="137">
        <v>1508419</v>
      </c>
      <c r="Y51" s="137">
        <v>1011278</v>
      </c>
      <c r="Z51" s="137">
        <v>915243</v>
      </c>
      <c r="AA51" s="137">
        <f t="shared" ref="AA51" si="55">SUM(Q51:Z51)</f>
        <v>22386994</v>
      </c>
      <c r="AC51" s="120">
        <v>2019</v>
      </c>
      <c r="AD51" s="149" t="s">
        <v>27</v>
      </c>
      <c r="AE51" s="165">
        <v>823344.68700000085</v>
      </c>
      <c r="AF51" s="165">
        <v>461633.76200000005</v>
      </c>
      <c r="AG51" s="165">
        <v>277182.96000000008</v>
      </c>
      <c r="AH51" s="165">
        <v>591405.9599999981</v>
      </c>
      <c r="AI51" s="165">
        <v>431193.88899999973</v>
      </c>
      <c r="AJ51" s="165">
        <v>588860.40800000005</v>
      </c>
      <c r="AK51" s="165">
        <v>449058.59100000001</v>
      </c>
      <c r="AL51" s="165">
        <v>406651.78800000035</v>
      </c>
      <c r="AM51" s="165">
        <v>307147.56000000017</v>
      </c>
      <c r="AN51" s="165">
        <v>287100.12799999979</v>
      </c>
      <c r="AO51" s="137">
        <f t="shared" si="43"/>
        <v>4623579.7329999981</v>
      </c>
    </row>
    <row r="52" spans="1:41" ht="15.6" hidden="1" outlineLevel="1">
      <c r="A52" s="84">
        <v>2019</v>
      </c>
      <c r="B52" s="2" t="s">
        <v>40</v>
      </c>
      <c r="C52" s="8">
        <f t="shared" si="34"/>
        <v>6.4217582820355732</v>
      </c>
      <c r="D52" s="8">
        <f t="shared" si="35"/>
        <v>5.8210939208683747</v>
      </c>
      <c r="E52" s="8">
        <f t="shared" si="36"/>
        <v>10.262314657982685</v>
      </c>
      <c r="F52" s="8">
        <f t="shared" si="37"/>
        <v>4.5260555655117125</v>
      </c>
      <c r="G52" s="8">
        <f t="shared" si="38"/>
        <v>6.1600092601570777</v>
      </c>
      <c r="H52" s="8">
        <f t="shared" si="39"/>
        <v>5.0268347276067873</v>
      </c>
      <c r="I52" s="8">
        <f t="shared" si="40"/>
        <v>6.70055635949356</v>
      </c>
      <c r="J52" s="8">
        <f t="shared" si="41"/>
        <v>3.904939557414576</v>
      </c>
      <c r="K52" s="8">
        <f t="shared" si="46"/>
        <v>3.3933624607012973</v>
      </c>
      <c r="L52" s="8">
        <f t="shared" si="47"/>
        <v>3.5141711953538417</v>
      </c>
      <c r="M52" s="7">
        <f t="shared" ref="M52:M53" si="56">AVERAGE(C52:L52)</f>
        <v>5.5731095987125485</v>
      </c>
      <c r="O52" s="76">
        <v>2019</v>
      </c>
      <c r="P52" s="2" t="s">
        <v>40</v>
      </c>
      <c r="Q52" s="5">
        <v>5049576</v>
      </c>
      <c r="R52" s="5">
        <v>2619035</v>
      </c>
      <c r="S52" s="5">
        <v>2676971</v>
      </c>
      <c r="T52" s="5">
        <v>2515599</v>
      </c>
      <c r="U52" s="5">
        <v>2494349</v>
      </c>
      <c r="V52" s="5">
        <v>2868353</v>
      </c>
      <c r="W52" s="5">
        <v>2875090</v>
      </c>
      <c r="X52" s="5">
        <v>1535002</v>
      </c>
      <c r="Y52" s="5">
        <v>1042263</v>
      </c>
      <c r="Z52" s="5">
        <v>1008919</v>
      </c>
      <c r="AA52" s="5">
        <f t="shared" ref="AA52:AA66" si="57">SUM(Q52:Z52)</f>
        <v>24685157</v>
      </c>
      <c r="AC52" s="78">
        <v>2019</v>
      </c>
      <c r="AD52" s="2" t="s">
        <v>40</v>
      </c>
      <c r="AE52" s="17">
        <v>786322.96299999976</v>
      </c>
      <c r="AF52" s="17">
        <v>449921.44699999952</v>
      </c>
      <c r="AG52" s="17">
        <v>260854.50399999972</v>
      </c>
      <c r="AH52" s="17">
        <v>555803.82599999919</v>
      </c>
      <c r="AI52" s="17">
        <v>404926.17699999938</v>
      </c>
      <c r="AJ52" s="17">
        <v>570608.17699999991</v>
      </c>
      <c r="AK52" s="17">
        <v>429082.28000000055</v>
      </c>
      <c r="AL52" s="17">
        <v>393092.38399999985</v>
      </c>
      <c r="AM52" s="17">
        <v>307147.56000000017</v>
      </c>
      <c r="AN52" s="17">
        <v>287100.12799999974</v>
      </c>
      <c r="AO52" s="5">
        <f t="shared" si="43"/>
        <v>4444859.4459999986</v>
      </c>
    </row>
    <row r="53" spans="1:41" ht="15.6" hidden="1" outlineLevel="1">
      <c r="A53" s="84">
        <v>2019</v>
      </c>
      <c r="B53" s="3" t="s">
        <v>41</v>
      </c>
      <c r="C53" s="8">
        <f t="shared" si="34"/>
        <v>6.2006285438969995</v>
      </c>
      <c r="D53" s="8">
        <f t="shared" si="35"/>
        <v>5.9121241731276655</v>
      </c>
      <c r="E53" s="8">
        <f t="shared" si="36"/>
        <v>10.159799226154501</v>
      </c>
      <c r="F53" s="8">
        <f t="shared" si="37"/>
        <v>4.4034550022456855</v>
      </c>
      <c r="G53" s="8">
        <f t="shared" si="38"/>
        <v>6.0914550079419039</v>
      </c>
      <c r="H53" s="8">
        <f t="shared" si="39"/>
        <v>4.2408057924483167</v>
      </c>
      <c r="I53" s="8">
        <f t="shared" si="40"/>
        <v>6.7603320260022652</v>
      </c>
      <c r="J53" s="8">
        <f t="shared" si="41"/>
        <v>3.8424992267711802</v>
      </c>
      <c r="K53" s="8">
        <f t="shared" si="46"/>
        <v>3.5312810668129306</v>
      </c>
      <c r="L53" s="8">
        <f t="shared" si="47"/>
        <v>3.6386399639813902</v>
      </c>
      <c r="M53" s="7">
        <f t="shared" si="56"/>
        <v>5.4781020029382841</v>
      </c>
      <c r="O53" s="76">
        <v>2019</v>
      </c>
      <c r="P53" s="57" t="s">
        <v>41</v>
      </c>
      <c r="Q53" s="5">
        <v>5238229</v>
      </c>
      <c r="R53" s="5">
        <v>2779206</v>
      </c>
      <c r="S53" s="5">
        <v>2850369</v>
      </c>
      <c r="T53" s="5">
        <v>2619260</v>
      </c>
      <c r="U53" s="5">
        <v>2647108</v>
      </c>
      <c r="V53" s="5">
        <v>2644862</v>
      </c>
      <c r="W53" s="5">
        <v>3046788</v>
      </c>
      <c r="X53" s="5">
        <v>1616068</v>
      </c>
      <c r="Y53" s="5">
        <v>1133121</v>
      </c>
      <c r="Z53" s="5">
        <v>1091028</v>
      </c>
      <c r="AA53" s="5">
        <f t="shared" si="57"/>
        <v>25666039</v>
      </c>
      <c r="AC53" s="78">
        <v>2019</v>
      </c>
      <c r="AD53" s="15" t="s">
        <v>41</v>
      </c>
      <c r="AE53" s="5">
        <v>844790.00199999951</v>
      </c>
      <c r="AF53" s="5">
        <v>470085.8639999993</v>
      </c>
      <c r="AG53" s="5">
        <v>280553.67399999977</v>
      </c>
      <c r="AH53" s="5">
        <v>594819.29499999958</v>
      </c>
      <c r="AI53" s="5">
        <v>434560.87199999992</v>
      </c>
      <c r="AJ53" s="5">
        <v>623669.68200000003</v>
      </c>
      <c r="AK53" s="5">
        <v>450686.14800000045</v>
      </c>
      <c r="AL53" s="5">
        <v>420577.31299999985</v>
      </c>
      <c r="AM53" s="5">
        <v>320881</v>
      </c>
      <c r="AN53" s="5">
        <v>299845</v>
      </c>
      <c r="AO53" s="5">
        <f t="shared" si="43"/>
        <v>4740468.8499999987</v>
      </c>
    </row>
    <row r="54" spans="1:41" ht="15.6" hidden="1" outlineLevel="1">
      <c r="A54" s="84">
        <v>2019</v>
      </c>
      <c r="B54" s="3" t="s">
        <v>42</v>
      </c>
      <c r="C54" s="8">
        <f t="shared" si="34"/>
        <v>5.8986795753401964</v>
      </c>
      <c r="D54" s="8">
        <f t="shared" si="35"/>
        <v>5.6092946465219375</v>
      </c>
      <c r="E54" s="8">
        <f t="shared" si="36"/>
        <v>9.7521671150235694</v>
      </c>
      <c r="F54" s="8">
        <f t="shared" si="37"/>
        <v>4.1292920654755045</v>
      </c>
      <c r="G54" s="8">
        <f t="shared" si="38"/>
        <v>5.8127903094225966</v>
      </c>
      <c r="H54" s="8">
        <f t="shared" si="39"/>
        <v>4.1209105081780573</v>
      </c>
      <c r="I54" s="8">
        <f t="shared" si="40"/>
        <v>6.7246669416008755</v>
      </c>
      <c r="J54" s="8">
        <f t="shared" si="41"/>
        <v>3.6113639461442477</v>
      </c>
      <c r="K54" s="8">
        <f t="shared" si="46"/>
        <v>3.3459815901041008</v>
      </c>
      <c r="L54" s="8">
        <f t="shared" si="47"/>
        <v>3.628363569124549</v>
      </c>
      <c r="M54" s="7">
        <f t="shared" ref="M54" si="58">AVERAGE(C54:L54)</f>
        <v>5.263351026693563</v>
      </c>
      <c r="O54" s="76">
        <v>2019</v>
      </c>
      <c r="P54" s="57" t="s">
        <v>42</v>
      </c>
      <c r="Q54" s="5">
        <v>4801968</v>
      </c>
      <c r="R54" s="5">
        <v>2537844</v>
      </c>
      <c r="S54" s="5">
        <v>2658040</v>
      </c>
      <c r="T54" s="5">
        <v>2382725</v>
      </c>
      <c r="U54" s="5">
        <v>2435182</v>
      </c>
      <c r="V54" s="5">
        <v>2499964</v>
      </c>
      <c r="W54" s="5">
        <v>2905898</v>
      </c>
      <c r="X54" s="5">
        <v>1470262</v>
      </c>
      <c r="Y54" s="5">
        <v>1046762</v>
      </c>
      <c r="Z54" s="5">
        <v>1036308</v>
      </c>
      <c r="AA54" s="5">
        <f t="shared" si="57"/>
        <v>23774953</v>
      </c>
      <c r="AC54" s="78">
        <v>2019</v>
      </c>
      <c r="AD54" s="15" t="s">
        <v>42</v>
      </c>
      <c r="AE54" s="5">
        <v>814075.07200000004</v>
      </c>
      <c r="AF54" s="5">
        <v>452435.49499999947</v>
      </c>
      <c r="AG54" s="5">
        <v>272558.90599999996</v>
      </c>
      <c r="AH54" s="5">
        <v>577029.90299999993</v>
      </c>
      <c r="AI54" s="5">
        <v>418935.1189999996</v>
      </c>
      <c r="AJ54" s="5">
        <v>606653.30999999982</v>
      </c>
      <c r="AK54" s="5">
        <v>432125.19300000026</v>
      </c>
      <c r="AL54" s="5">
        <v>407120.97199999948</v>
      </c>
      <c r="AM54" s="5">
        <v>312841.53000000009</v>
      </c>
      <c r="AN54" s="5">
        <v>285613.05399999931</v>
      </c>
      <c r="AO54" s="5">
        <f t="shared" si="43"/>
        <v>4579388.5539999986</v>
      </c>
    </row>
    <row r="55" spans="1:41" ht="15.6" hidden="1" outlineLevel="1">
      <c r="A55" s="84">
        <v>2019</v>
      </c>
      <c r="B55" s="3" t="s">
        <v>43</v>
      </c>
      <c r="C55" s="8">
        <f t="shared" si="34"/>
        <v>6.1672720493667104</v>
      </c>
      <c r="D55" s="8">
        <f t="shared" si="35"/>
        <v>5.9275270806627116</v>
      </c>
      <c r="E55" s="8">
        <f t="shared" si="36"/>
        <v>10.275585418344349</v>
      </c>
      <c r="F55" s="8">
        <f t="shared" si="37"/>
        <v>4.1877284512452864</v>
      </c>
      <c r="G55" s="8">
        <f t="shared" si="38"/>
        <v>6.0492581497321209</v>
      </c>
      <c r="H55" s="8">
        <f t="shared" si="39"/>
        <v>4.2183630718159861</v>
      </c>
      <c r="I55" s="8">
        <f t="shared" si="40"/>
        <v>6.8571818875921489</v>
      </c>
      <c r="J55" s="8">
        <f t="shared" si="41"/>
        <v>3.6813159110864078</v>
      </c>
      <c r="K55" s="8">
        <f t="shared" si="46"/>
        <v>3.3582701525323735</v>
      </c>
      <c r="L55" s="8">
        <f t="shared" si="47"/>
        <v>3.6048683476627139</v>
      </c>
      <c r="M55" s="7">
        <f t="shared" ref="M55" si="59">AVERAGE(C55:L55)</f>
        <v>5.4327370520040805</v>
      </c>
      <c r="O55" s="76">
        <v>2019</v>
      </c>
      <c r="P55" s="57" t="s">
        <v>43</v>
      </c>
      <c r="Q55" s="5">
        <v>5352922</v>
      </c>
      <c r="R55" s="5">
        <v>2845481</v>
      </c>
      <c r="S55" s="5">
        <v>2948277</v>
      </c>
      <c r="T55" s="5">
        <v>2575282</v>
      </c>
      <c r="U55" s="5">
        <v>2695983</v>
      </c>
      <c r="V55" s="5">
        <v>2768973</v>
      </c>
      <c r="W55" s="5">
        <v>3211376</v>
      </c>
      <c r="X55" s="5">
        <v>1598530</v>
      </c>
      <c r="Y55" s="5">
        <v>1118285</v>
      </c>
      <c r="Z55" s="5">
        <v>1099292</v>
      </c>
      <c r="AA55" s="5">
        <f t="shared" si="57"/>
        <v>26214401</v>
      </c>
      <c r="AC55" s="78">
        <v>2019</v>
      </c>
      <c r="AD55" s="15" t="s">
        <v>31</v>
      </c>
      <c r="AE55" s="5">
        <v>867956.19800000032</v>
      </c>
      <c r="AF55" s="5">
        <v>480045.21300000011</v>
      </c>
      <c r="AG55" s="5">
        <v>286920.58699999988</v>
      </c>
      <c r="AH55" s="5">
        <v>614959.16699999967</v>
      </c>
      <c r="AI55" s="5">
        <v>445671.67300000018</v>
      </c>
      <c r="AJ55" s="5">
        <v>656409.35899999947</v>
      </c>
      <c r="AK55" s="5">
        <v>468323.00100000005</v>
      </c>
      <c r="AL55" s="5">
        <v>434227.87899999908</v>
      </c>
      <c r="AM55" s="5">
        <v>332994.35400000022</v>
      </c>
      <c r="AN55" s="5">
        <v>304946.50399999967</v>
      </c>
      <c r="AO55" s="5">
        <f t="shared" si="43"/>
        <v>4892453.9349999987</v>
      </c>
    </row>
    <row r="56" spans="1:41" ht="15.6" hidden="1" outlineLevel="1">
      <c r="A56" s="84">
        <v>2019</v>
      </c>
      <c r="B56" s="3" t="s">
        <v>44</v>
      </c>
      <c r="C56" s="8">
        <f t="shared" si="34"/>
        <v>5.8900480761693839</v>
      </c>
      <c r="D56" s="8">
        <f t="shared" si="35"/>
        <v>5.3851372336511689</v>
      </c>
      <c r="E56" s="8">
        <f t="shared" si="36"/>
        <v>8.8675644090893773</v>
      </c>
      <c r="F56" s="8">
        <f t="shared" si="37"/>
        <v>4.1294370179725837</v>
      </c>
      <c r="G56" s="8">
        <f t="shared" si="38"/>
        <v>5.5628749731629181</v>
      </c>
      <c r="H56" s="8">
        <f t="shared" si="39"/>
        <v>3.9853528913614205</v>
      </c>
      <c r="I56" s="8">
        <f t="shared" si="40"/>
        <v>6.6811654409661116</v>
      </c>
      <c r="J56" s="8">
        <f t="shared" si="41"/>
        <v>3.5955222174187367</v>
      </c>
      <c r="K56" s="8">
        <f t="shared" si="46"/>
        <v>3.2052092353489723</v>
      </c>
      <c r="L56" s="8">
        <f t="shared" si="47"/>
        <v>3.4399373133603137</v>
      </c>
      <c r="M56" s="7">
        <f t="shared" ref="M56" si="60">AVERAGE(C56:L56)</f>
        <v>5.0742248808500996</v>
      </c>
      <c r="O56" s="76">
        <v>2019</v>
      </c>
      <c r="P56" s="57" t="s">
        <v>44</v>
      </c>
      <c r="Q56" s="9">
        <v>4682595</v>
      </c>
      <c r="R56" s="9">
        <v>2344538</v>
      </c>
      <c r="S56" s="9">
        <v>2475889</v>
      </c>
      <c r="T56" s="9">
        <v>2270507</v>
      </c>
      <c r="U56" s="9">
        <v>2254955</v>
      </c>
      <c r="V56" s="9">
        <v>2408622</v>
      </c>
      <c r="W56" s="9">
        <v>2773342</v>
      </c>
      <c r="X56" s="9">
        <v>1395131</v>
      </c>
      <c r="Y56" s="9">
        <v>991302</v>
      </c>
      <c r="Z56" s="9">
        <v>976628</v>
      </c>
      <c r="AA56" s="5">
        <f t="shared" si="57"/>
        <v>22573509</v>
      </c>
      <c r="AC56" s="78">
        <v>2019</v>
      </c>
      <c r="AD56" s="15" t="s">
        <v>44</v>
      </c>
      <c r="AE56" s="53">
        <v>795001.15100000065</v>
      </c>
      <c r="AF56" s="53">
        <v>435372.00599999999</v>
      </c>
      <c r="AG56" s="5">
        <v>279207.33199999982</v>
      </c>
      <c r="AH56" s="53">
        <v>549834.51499999955</v>
      </c>
      <c r="AI56" s="53">
        <v>405357.84299999941</v>
      </c>
      <c r="AJ56" s="53">
        <v>604368.56300000078</v>
      </c>
      <c r="AK56" s="53">
        <v>415098.53700000106</v>
      </c>
      <c r="AL56" s="53">
        <v>388019.01799999981</v>
      </c>
      <c r="AM56" s="53">
        <v>309278.40500000009</v>
      </c>
      <c r="AN56" s="53">
        <v>283908.6619999996</v>
      </c>
      <c r="AO56" s="53">
        <f t="shared" si="43"/>
        <v>4465446.0320000006</v>
      </c>
    </row>
    <row r="57" spans="1:41" ht="15.6" hidden="1" outlineLevel="1">
      <c r="A57" s="84">
        <v>2019</v>
      </c>
      <c r="B57" s="15" t="s">
        <v>45</v>
      </c>
      <c r="C57" s="8">
        <f t="shared" si="34"/>
        <v>5.9265464358474844</v>
      </c>
      <c r="D57" s="8">
        <f t="shared" si="35"/>
        <v>5.3857731702185569</v>
      </c>
      <c r="E57" s="8">
        <f t="shared" si="36"/>
        <v>8.706362991897695</v>
      </c>
      <c r="F57" s="8">
        <f t="shared" si="37"/>
        <v>5.1616350478809263</v>
      </c>
      <c r="G57" s="8">
        <f t="shared" si="38"/>
        <v>5.5695966893611875</v>
      </c>
      <c r="H57" s="8">
        <f t="shared" si="39"/>
        <v>3.9397253449242831</v>
      </c>
      <c r="I57" s="8">
        <f t="shared" si="40"/>
        <v>6.4830018059992804</v>
      </c>
      <c r="J57" s="8">
        <f t="shared" si="41"/>
        <v>3.269404950193501</v>
      </c>
      <c r="K57" s="8">
        <f t="shared" si="46"/>
        <v>3.223533835554063</v>
      </c>
      <c r="L57" s="8">
        <f t="shared" si="47"/>
        <v>3.6818416451538214</v>
      </c>
      <c r="M57" s="7">
        <f t="shared" ref="M57" si="61">AVERAGE(C57:L57)</f>
        <v>5.1347421917030802</v>
      </c>
      <c r="O57" s="76">
        <v>2019</v>
      </c>
      <c r="P57" s="57" t="s">
        <v>45</v>
      </c>
      <c r="Q57" s="9">
        <v>5060946</v>
      </c>
      <c r="R57" s="9">
        <v>2529331</v>
      </c>
      <c r="S57" s="9">
        <v>2629253</v>
      </c>
      <c r="T57" s="9">
        <v>2721178</v>
      </c>
      <c r="U57" s="61">
        <v>2441773</v>
      </c>
      <c r="V57" s="9">
        <v>2588456</v>
      </c>
      <c r="W57" s="9">
        <v>3005953</v>
      </c>
      <c r="X57" s="9">
        <v>1384646</v>
      </c>
      <c r="Y57" s="9">
        <v>1072585</v>
      </c>
      <c r="Z57" s="9">
        <v>1062976</v>
      </c>
      <c r="AA57" s="5">
        <f t="shared" si="57"/>
        <v>24497097</v>
      </c>
      <c r="AC57" s="78">
        <v>2019</v>
      </c>
      <c r="AD57" s="15" t="s">
        <v>45</v>
      </c>
      <c r="AE57" s="9">
        <v>853945.22000000067</v>
      </c>
      <c r="AF57" s="9">
        <v>469631.9209999998</v>
      </c>
      <c r="AG57" s="9">
        <v>301992.11799999978</v>
      </c>
      <c r="AH57" s="9">
        <v>527193.02599999995</v>
      </c>
      <c r="AI57" s="9">
        <v>438411.09799999947</v>
      </c>
      <c r="AJ57" s="9">
        <v>657014.32800000103</v>
      </c>
      <c r="AK57" s="9">
        <v>463666.84600000147</v>
      </c>
      <c r="AL57" s="9">
        <v>423516.21199999994</v>
      </c>
      <c r="AM57" s="9">
        <v>332735.76600000024</v>
      </c>
      <c r="AN57" s="9">
        <v>288707.6909999997</v>
      </c>
      <c r="AO57" s="53">
        <f t="shared" si="43"/>
        <v>4756814.2260000017</v>
      </c>
    </row>
    <row r="58" spans="1:41" ht="15.6" hidden="1" outlineLevel="1">
      <c r="A58" s="84">
        <v>2019</v>
      </c>
      <c r="B58" s="15" t="s">
        <v>46</v>
      </c>
      <c r="C58" s="8">
        <f t="shared" si="34"/>
        <v>6.0964452841574923</v>
      </c>
      <c r="D58" s="8">
        <f t="shared" si="35"/>
        <v>5.5496787447829847</v>
      </c>
      <c r="E58" s="8">
        <f t="shared" si="36"/>
        <v>9.1866462441505039</v>
      </c>
      <c r="F58" s="8">
        <f t="shared" si="37"/>
        <v>5.5365378260583427</v>
      </c>
      <c r="G58" s="8">
        <f t="shared" si="38"/>
        <v>5.8981921842522089</v>
      </c>
      <c r="H58" s="8">
        <f t="shared" si="39"/>
        <v>4.2189353329471615</v>
      </c>
      <c r="I58" s="8">
        <f t="shared" si="40"/>
        <v>6.5480062638110947</v>
      </c>
      <c r="J58" s="8">
        <f t="shared" si="41"/>
        <v>3.3079939270904313</v>
      </c>
      <c r="K58" s="8">
        <f t="shared" si="46"/>
        <v>3.2975524031549268</v>
      </c>
      <c r="L58" s="8">
        <f t="shared" si="47"/>
        <v>3.7975724499484085</v>
      </c>
      <c r="M58" s="7">
        <f t="shared" ref="M58" si="62">AVERAGE(C58:L58)</f>
        <v>5.3437560660353558</v>
      </c>
      <c r="O58" s="76">
        <v>2019</v>
      </c>
      <c r="P58" s="57" t="s">
        <v>46</v>
      </c>
      <c r="Q58" s="9">
        <v>5197692</v>
      </c>
      <c r="R58" s="9">
        <v>2634632</v>
      </c>
      <c r="S58" s="9">
        <v>2716969</v>
      </c>
      <c r="T58" s="9">
        <v>2815084</v>
      </c>
      <c r="U58" s="61">
        <v>2568732</v>
      </c>
      <c r="V58" s="9">
        <v>2691679</v>
      </c>
      <c r="W58" s="9">
        <v>2967666</v>
      </c>
      <c r="X58" s="9">
        <v>1396893</v>
      </c>
      <c r="Y58" s="9">
        <v>1073146</v>
      </c>
      <c r="Z58" s="9">
        <v>1067295</v>
      </c>
      <c r="AA58" s="5">
        <f t="shared" si="57"/>
        <v>25129788</v>
      </c>
      <c r="AC58" s="78">
        <v>2019</v>
      </c>
      <c r="AD58" s="15" t="s">
        <v>46</v>
      </c>
      <c r="AE58" s="9">
        <v>852577.48700000066</v>
      </c>
      <c r="AF58" s="9">
        <v>474735.94799999997</v>
      </c>
      <c r="AG58" s="9">
        <v>295752</v>
      </c>
      <c r="AH58" s="9">
        <v>508455.66100000043</v>
      </c>
      <c r="AI58" s="9">
        <v>435511.74999999965</v>
      </c>
      <c r="AJ58" s="9">
        <v>637999.58700000087</v>
      </c>
      <c r="AK58" s="9">
        <v>453216.73200000089</v>
      </c>
      <c r="AL58" s="9">
        <v>422277.98199999926</v>
      </c>
      <c r="AM58" s="9">
        <v>325437.13300000015</v>
      </c>
      <c r="AN58" s="9">
        <v>281046.64599999919</v>
      </c>
      <c r="AO58" s="53">
        <f t="shared" si="43"/>
        <v>4687010.926</v>
      </c>
    </row>
    <row r="59" spans="1:41" ht="15.6" hidden="1" outlineLevel="1">
      <c r="A59" s="70">
        <v>2019</v>
      </c>
      <c r="B59" s="57" t="s">
        <v>47</v>
      </c>
      <c r="C59" s="8">
        <f t="shared" si="34"/>
        <v>6.0598562746374256</v>
      </c>
      <c r="D59" s="8">
        <f t="shared" si="35"/>
        <v>5.649341048457738</v>
      </c>
      <c r="E59" s="8">
        <f t="shared" si="36"/>
        <v>9.4175642645772477</v>
      </c>
      <c r="F59" s="8">
        <f t="shared" si="37"/>
        <v>5.7006126745903396</v>
      </c>
      <c r="G59" s="8">
        <f t="shared" si="38"/>
        <v>5.9531531014912398</v>
      </c>
      <c r="H59" s="8">
        <f t="shared" si="39"/>
        <v>4.2471672764361985</v>
      </c>
      <c r="I59" s="8">
        <f t="shared" si="40"/>
        <v>6.6596381528340514</v>
      </c>
      <c r="J59" s="8">
        <f t="shared" si="41"/>
        <v>3.4048841250087483</v>
      </c>
      <c r="K59" s="8">
        <f t="shared" si="46"/>
        <v>3.3110568839615628</v>
      </c>
      <c r="L59" s="8">
        <f t="shared" si="47"/>
        <v>4.0656909976676801</v>
      </c>
      <c r="M59" s="7">
        <f t="shared" ref="M59" si="63">AVERAGE(C59:L59)</f>
        <v>5.4468964799662229</v>
      </c>
      <c r="O59" s="76">
        <v>2019</v>
      </c>
      <c r="P59" s="15" t="s">
        <v>47</v>
      </c>
      <c r="Q59" s="9">
        <v>5084238</v>
      </c>
      <c r="R59" s="9">
        <v>2640508</v>
      </c>
      <c r="S59" s="9">
        <v>2752633</v>
      </c>
      <c r="T59" s="9">
        <v>2864184</v>
      </c>
      <c r="U59" s="9">
        <v>2559624</v>
      </c>
      <c r="V59" s="9">
        <v>2681232</v>
      </c>
      <c r="W59" s="9">
        <v>3004154</v>
      </c>
      <c r="X59" s="9">
        <v>1425237</v>
      </c>
      <c r="Y59" s="9">
        <v>1063309</v>
      </c>
      <c r="Z59" s="9">
        <v>1105003</v>
      </c>
      <c r="AA59" s="53">
        <f t="shared" si="57"/>
        <v>25180122</v>
      </c>
      <c r="AC59" s="78">
        <v>2019</v>
      </c>
      <c r="AD59" s="15" t="s">
        <v>47</v>
      </c>
      <c r="AE59" s="9">
        <v>839003.06700000097</v>
      </c>
      <c r="AF59" s="9">
        <v>467401.06100000016</v>
      </c>
      <c r="AG59" s="9">
        <v>292287.14799999987</v>
      </c>
      <c r="AH59" s="9">
        <v>502434.41600000084</v>
      </c>
      <c r="AI59" s="9">
        <v>429961.05699999974</v>
      </c>
      <c r="AJ59" s="9">
        <v>631298.89300000062</v>
      </c>
      <c r="AK59" s="9">
        <v>451098.68300000101</v>
      </c>
      <c r="AL59" s="9">
        <v>418586.05099999934</v>
      </c>
      <c r="AM59" s="9">
        <v>321138.85000000009</v>
      </c>
      <c r="AN59" s="9">
        <v>271787.2559999997</v>
      </c>
      <c r="AO59" s="53">
        <f t="shared" si="43"/>
        <v>4624996.4820000026</v>
      </c>
    </row>
    <row r="60" spans="1:41" ht="15.6" hidden="1" outlineLevel="1">
      <c r="A60" s="70">
        <v>2019</v>
      </c>
      <c r="B60" s="57" t="s">
        <v>48</v>
      </c>
      <c r="C60" s="8">
        <f t="shared" si="34"/>
        <v>6.141567832108592</v>
      </c>
      <c r="D60" s="8">
        <f t="shared" si="35"/>
        <v>5.6276905644781907</v>
      </c>
      <c r="E60" s="8">
        <f t="shared" si="36"/>
        <v>9.2918606504368189</v>
      </c>
      <c r="F60" s="8">
        <f t="shared" si="37"/>
        <v>5.5538410919915533</v>
      </c>
      <c r="G60" s="8">
        <f t="shared" si="38"/>
        <v>4.9734069661450357</v>
      </c>
      <c r="H60" s="8">
        <f t="shared" si="39"/>
        <v>4.1547480796701644</v>
      </c>
      <c r="I60" s="8">
        <f t="shared" si="40"/>
        <v>6.7020953423406748</v>
      </c>
      <c r="J60" s="8">
        <f t="shared" si="41"/>
        <v>3.3788077500117306</v>
      </c>
      <c r="K60" s="8">
        <f t="shared" si="46"/>
        <v>3.2596165210565307</v>
      </c>
      <c r="L60" s="8">
        <f t="shared" si="47"/>
        <v>4.129744103984442</v>
      </c>
      <c r="M60" s="7">
        <f t="shared" ref="M60:M61" si="64">AVERAGE(C60:L60)</f>
        <v>5.3213378902223738</v>
      </c>
      <c r="O60" s="74">
        <v>2019</v>
      </c>
      <c r="P60" s="15" t="s">
        <v>48</v>
      </c>
      <c r="Q60" s="9">
        <v>5321818</v>
      </c>
      <c r="R60" s="9">
        <v>2723270</v>
      </c>
      <c r="S60" s="9">
        <v>2818709</v>
      </c>
      <c r="T60" s="9">
        <v>2948686</v>
      </c>
      <c r="U60" s="9">
        <v>2216409</v>
      </c>
      <c r="V60" s="9">
        <v>2760959</v>
      </c>
      <c r="W60" s="9">
        <v>3148936</v>
      </c>
      <c r="X60" s="9">
        <v>1465956</v>
      </c>
      <c r="Y60" s="9">
        <v>1084591</v>
      </c>
      <c r="Z60" s="9">
        <v>1134322</v>
      </c>
      <c r="AA60" s="53">
        <f t="shared" si="57"/>
        <v>25623656</v>
      </c>
      <c r="AC60" s="78">
        <v>2019</v>
      </c>
      <c r="AD60" s="15" t="s">
        <v>48</v>
      </c>
      <c r="AE60" s="9">
        <v>866524.33800000115</v>
      </c>
      <c r="AF60" s="9">
        <v>483905.42600000009</v>
      </c>
      <c r="AG60" s="9">
        <v>303352.48299999954</v>
      </c>
      <c r="AH60" s="9">
        <v>530927.32600000082</v>
      </c>
      <c r="AI60" s="9">
        <v>445652.04799999966</v>
      </c>
      <c r="AJ60" s="9">
        <v>664531.02500000095</v>
      </c>
      <c r="AK60" s="9">
        <v>469843.51000000082</v>
      </c>
      <c r="AL60" s="9">
        <v>433867.8339999991</v>
      </c>
      <c r="AM60" s="9">
        <v>332735.76600000006</v>
      </c>
      <c r="AN60" s="9">
        <v>274671.2559999997</v>
      </c>
      <c r="AO60" s="53">
        <f t="shared" si="43"/>
        <v>4806011.012000002</v>
      </c>
    </row>
    <row r="61" spans="1:41" ht="15.6" hidden="1" outlineLevel="1">
      <c r="A61" s="70">
        <v>2019</v>
      </c>
      <c r="B61" s="57" t="s">
        <v>49</v>
      </c>
      <c r="C61" s="8">
        <f t="shared" ref="C61" si="65">Q61/AE61</f>
        <v>5.4982984162962802</v>
      </c>
      <c r="D61" s="8">
        <f t="shared" ref="D61" si="66">R61/AF61</f>
        <v>4.8117786261242292</v>
      </c>
      <c r="E61" s="8">
        <f t="shared" ref="E61" si="67">S61/AG61</f>
        <v>8.2146197924423152</v>
      </c>
      <c r="F61" s="8">
        <f t="shared" ref="F61" si="68">T61/AH61</f>
        <v>4.8050978898767163</v>
      </c>
      <c r="G61" s="8">
        <f t="shared" ref="G61" si="69">U61/AI61</f>
        <v>5.2855902338771896</v>
      </c>
      <c r="H61" s="8">
        <f t="shared" ref="H61" si="70">V61/AJ61</f>
        <v>3.5901324410235875</v>
      </c>
      <c r="I61" s="8">
        <f t="shared" ref="I61" si="71">W61/AK61</f>
        <v>5.8963807553574785</v>
      </c>
      <c r="J61" s="8">
        <f t="shared" ref="J61" si="72">X61/AL61</f>
        <v>3.0098940387937323</v>
      </c>
      <c r="K61" s="8">
        <f t="shared" ref="K61" si="73">Y61/AM61</f>
        <v>2.7879976078697082</v>
      </c>
      <c r="L61" s="8">
        <f t="shared" ref="L61" si="74">Z61/AN61</f>
        <v>3.505172564838325</v>
      </c>
      <c r="M61" s="7">
        <f t="shared" si="64"/>
        <v>4.740496236649955</v>
      </c>
      <c r="O61" s="74">
        <v>2019</v>
      </c>
      <c r="P61" s="15" t="s">
        <v>49</v>
      </c>
      <c r="Q61" s="9">
        <v>4498269</v>
      </c>
      <c r="R61" s="9">
        <v>2200041</v>
      </c>
      <c r="S61" s="9">
        <v>2341260</v>
      </c>
      <c r="T61" s="9">
        <v>2396490</v>
      </c>
      <c r="U61" s="9">
        <v>2216409</v>
      </c>
      <c r="V61" s="9">
        <v>2252547</v>
      </c>
      <c r="W61" s="9">
        <v>2592856</v>
      </c>
      <c r="X61" s="9">
        <v>1217536</v>
      </c>
      <c r="Y61" s="9">
        <v>873309</v>
      </c>
      <c r="Z61" s="9">
        <v>914721</v>
      </c>
      <c r="AA61" s="53">
        <f t="shared" si="57"/>
        <v>21503438</v>
      </c>
      <c r="AC61" s="78">
        <v>2019</v>
      </c>
      <c r="AD61" s="15" t="s">
        <v>49</v>
      </c>
      <c r="AE61" s="9">
        <v>818120.20000000065</v>
      </c>
      <c r="AF61" s="9">
        <v>457219.91199999978</v>
      </c>
      <c r="AG61" s="9">
        <v>285011.36499999987</v>
      </c>
      <c r="AH61" s="9">
        <v>498739.05900000018</v>
      </c>
      <c r="AI61" s="9">
        <v>419330.46299999993</v>
      </c>
      <c r="AJ61" s="9">
        <v>627427.27100000053</v>
      </c>
      <c r="AK61" s="9">
        <v>439736.86700000148</v>
      </c>
      <c r="AL61" s="9">
        <v>404511.24999999959</v>
      </c>
      <c r="AM61" s="9">
        <v>313238.7910000002</v>
      </c>
      <c r="AN61" s="9">
        <v>260963.18599999975</v>
      </c>
      <c r="AO61" s="53">
        <f t="shared" ref="AO61:AO63" si="75">SUM(AE61:AN61)</f>
        <v>4524298.3640000019</v>
      </c>
    </row>
    <row r="62" spans="1:41" ht="15.6" hidden="1" outlineLevel="1">
      <c r="A62" s="70">
        <v>2019</v>
      </c>
      <c r="B62" s="57" t="s">
        <v>39</v>
      </c>
      <c r="C62" s="8">
        <f t="shared" ref="C62" si="76">Q62/AE62</f>
        <v>5.7820653537924018</v>
      </c>
      <c r="D62" s="8">
        <f t="shared" ref="D62" si="77">R62/AF62</f>
        <v>4.8151046083575002</v>
      </c>
      <c r="E62" s="8">
        <f t="shared" ref="E62" si="78">S62/AG62</f>
        <v>8.490379859121818</v>
      </c>
      <c r="F62" s="8">
        <f t="shared" ref="F62" si="79">T62/AH62</f>
        <v>4.8899433397401149</v>
      </c>
      <c r="G62" s="8">
        <f t="shared" ref="G62" si="80">U62/AI62</f>
        <v>5.0773208262142981</v>
      </c>
      <c r="H62" s="8">
        <f t="shared" ref="H62" si="81">V62/AJ62</f>
        <v>3.7821221838457237</v>
      </c>
      <c r="I62" s="8">
        <f t="shared" ref="I62" si="82">W62/AK62</f>
        <v>6.2616724360795297</v>
      </c>
      <c r="J62" s="8">
        <f t="shared" ref="J62" si="83">X62/AL62</f>
        <v>3.2207747511407274</v>
      </c>
      <c r="K62" s="8">
        <f t="shared" ref="K62" si="84">Y62/AM62</f>
        <v>3.1003635502330016</v>
      </c>
      <c r="L62" s="8">
        <f t="shared" ref="L62" si="85">Z62/AN62</f>
        <v>3.5673430443338967</v>
      </c>
      <c r="M62" s="7">
        <f t="shared" ref="M62:M63" si="86">AVERAGE(C62:L62)</f>
        <v>4.8987089952859009</v>
      </c>
      <c r="O62" s="74">
        <v>2019</v>
      </c>
      <c r="P62" s="15" t="s">
        <v>39</v>
      </c>
      <c r="Q62" s="9">
        <v>4862843</v>
      </c>
      <c r="R62" s="9">
        <v>2249462</v>
      </c>
      <c r="S62" s="9">
        <v>2468048</v>
      </c>
      <c r="T62" s="9">
        <v>2576732</v>
      </c>
      <c r="U62" s="9">
        <v>2182238</v>
      </c>
      <c r="V62" s="9">
        <v>2421360</v>
      </c>
      <c r="W62" s="9">
        <v>2840889</v>
      </c>
      <c r="X62" s="9">
        <v>1333596</v>
      </c>
      <c r="Y62" s="9">
        <v>986135</v>
      </c>
      <c r="Z62" s="9">
        <v>955730</v>
      </c>
      <c r="AA62" s="53">
        <f t="shared" si="57"/>
        <v>22877033</v>
      </c>
      <c r="AC62" s="78">
        <v>2019</v>
      </c>
      <c r="AD62" s="15" t="s">
        <v>39</v>
      </c>
      <c r="AE62" s="9">
        <v>841021.79800000135</v>
      </c>
      <c r="AF62" s="9">
        <v>467167.83599999984</v>
      </c>
      <c r="AG62" s="9">
        <v>290687.58299999981</v>
      </c>
      <c r="AH62" s="9">
        <v>526945.16499999876</v>
      </c>
      <c r="AI62" s="9">
        <v>429801.08499999967</v>
      </c>
      <c r="AJ62" s="9">
        <v>640211.99800000153</v>
      </c>
      <c r="AK62" s="9">
        <v>453694.92400000046</v>
      </c>
      <c r="AL62" s="9">
        <v>414060.62300000014</v>
      </c>
      <c r="AM62" s="9">
        <v>318070.76300000009</v>
      </c>
      <c r="AN62" s="9">
        <v>267910.8759999997</v>
      </c>
      <c r="AO62" s="53">
        <f t="shared" si="75"/>
        <v>4649572.6510000005</v>
      </c>
    </row>
    <row r="63" spans="1:41" ht="15.6" collapsed="1">
      <c r="A63" s="70">
        <v>2020</v>
      </c>
      <c r="B63" s="15" t="s">
        <v>50</v>
      </c>
      <c r="C63" s="8">
        <f t="shared" ref="C63" si="87">Q63/AE63</f>
        <v>5.2376090369821497</v>
      </c>
      <c r="D63" s="8">
        <f t="shared" ref="D63" si="88">R63/AF63</f>
        <v>4.6568472120311828</v>
      </c>
      <c r="E63" s="8">
        <f t="shared" ref="E63" si="89">S63/AG63</f>
        <v>7.3963507382026625</v>
      </c>
      <c r="F63" s="8">
        <f t="shared" ref="F63" si="90">T63/AH63</f>
        <v>4.7197276749459931</v>
      </c>
      <c r="G63" s="8">
        <f t="shared" ref="G63" si="91">U63/AI63</f>
        <v>4.982226224347249</v>
      </c>
      <c r="H63" s="8">
        <f t="shared" ref="H63" si="92">V63/AJ63</f>
        <v>3.6161879787847782</v>
      </c>
      <c r="I63" s="8">
        <f t="shared" ref="I63" si="93">W63/AK63</f>
        <v>5.7748954510994173</v>
      </c>
      <c r="J63" s="8">
        <f t="shared" ref="J63" si="94">X63/AL63</f>
        <v>3.0935688425143875</v>
      </c>
      <c r="K63" s="8">
        <f t="shared" ref="K63" si="95">Y63/AM63</f>
        <v>3.0221587726971024</v>
      </c>
      <c r="L63" s="8">
        <f t="shared" ref="L63" si="96">Z63/AN63</f>
        <v>3.4028673362218749</v>
      </c>
      <c r="M63" s="7">
        <f t="shared" si="86"/>
        <v>4.59024392678268</v>
      </c>
      <c r="O63" s="70">
        <v>2020</v>
      </c>
      <c r="P63" s="15" t="s">
        <v>50</v>
      </c>
      <c r="Q63" s="9">
        <v>4385014</v>
      </c>
      <c r="R63" s="9">
        <v>2132196</v>
      </c>
      <c r="S63" s="9">
        <v>2154750</v>
      </c>
      <c r="T63" s="9">
        <v>2456764</v>
      </c>
      <c r="U63" s="9">
        <v>2129396</v>
      </c>
      <c r="V63" s="9">
        <v>2243996</v>
      </c>
      <c r="W63" s="9">
        <v>2605940</v>
      </c>
      <c r="X63" s="208">
        <v>1260669</v>
      </c>
      <c r="Y63" s="9">
        <v>915174</v>
      </c>
      <c r="Z63" s="9">
        <v>895406</v>
      </c>
      <c r="AA63" s="53">
        <f t="shared" si="57"/>
        <v>21179305</v>
      </c>
      <c r="AC63" s="70">
        <v>2020</v>
      </c>
      <c r="AD63" s="15" t="s">
        <v>50</v>
      </c>
      <c r="AE63" s="9">
        <v>837216.74700000032</v>
      </c>
      <c r="AF63" s="9">
        <v>457862.56299999962</v>
      </c>
      <c r="AG63" s="9">
        <v>291326.09799999982</v>
      </c>
      <c r="AH63" s="9">
        <v>520530.88000000175</v>
      </c>
      <c r="AI63" s="9">
        <v>427398.49700000021</v>
      </c>
      <c r="AJ63" s="9">
        <v>620541.85600000143</v>
      </c>
      <c r="AK63" s="9">
        <v>451253.19100000063</v>
      </c>
      <c r="AL63" s="9">
        <v>407512.83199999999</v>
      </c>
      <c r="AM63" s="9">
        <v>302821.28399999975</v>
      </c>
      <c r="AN63" s="9">
        <v>263132.79699999961</v>
      </c>
      <c r="AO63" s="53">
        <f t="shared" si="75"/>
        <v>4579596.7450000029</v>
      </c>
    </row>
    <row r="64" spans="1:41" ht="15.6">
      <c r="A64" s="70">
        <v>2020</v>
      </c>
      <c r="B64" s="2" t="s">
        <v>40</v>
      </c>
      <c r="C64" s="8">
        <f t="shared" ref="C64" si="97">Q64/AE64</f>
        <v>6.1687007832477248</v>
      </c>
      <c r="D64" s="8">
        <f t="shared" ref="D64" si="98">R64/AF64</f>
        <v>5.6025392787875292</v>
      </c>
      <c r="E64" s="8">
        <f t="shared" ref="E64" si="99">S64/AG64</f>
        <v>9.2925059331993651</v>
      </c>
      <c r="F64" s="8">
        <f t="shared" ref="F64" si="100">T64/AH64</f>
        <v>5.2696779324732654</v>
      </c>
      <c r="G64" s="8">
        <f t="shared" ref="G64" si="101">U64/AI64</f>
        <v>5.9093171820140258</v>
      </c>
      <c r="H64" s="8">
        <f t="shared" ref="H64" si="102">V64/AJ64</f>
        <v>3.8461523299619511</v>
      </c>
      <c r="I64" s="8">
        <f t="shared" ref="I64" si="103">W64/AK64</f>
        <v>6.5354985634051559</v>
      </c>
      <c r="J64" s="8">
        <f t="shared" ref="J64" si="104">X64/AL64</f>
        <v>3.2631082583452908</v>
      </c>
      <c r="K64" s="8">
        <f t="shared" ref="K64" si="105">Y64/AM64</f>
        <v>3.4392986327695567</v>
      </c>
      <c r="L64" s="8">
        <f t="shared" ref="L64" si="106">Z64/AN64</f>
        <v>3.6917846351447228</v>
      </c>
      <c r="M64" s="7">
        <f t="shared" ref="M64" si="107">AVERAGE(C64:L64)</f>
        <v>5.3018583529348593</v>
      </c>
      <c r="O64" s="70">
        <v>2020</v>
      </c>
      <c r="P64" s="2" t="s">
        <v>40</v>
      </c>
      <c r="Q64" s="9">
        <v>4943669</v>
      </c>
      <c r="R64" s="9">
        <v>2501202</v>
      </c>
      <c r="S64" s="9">
        <v>2630961</v>
      </c>
      <c r="T64" s="9">
        <v>2630421</v>
      </c>
      <c r="U64" s="9">
        <v>2478884</v>
      </c>
      <c r="V64" s="9">
        <v>2429396</v>
      </c>
      <c r="W64" s="9">
        <v>2896950</v>
      </c>
      <c r="X64" s="9">
        <v>1318680</v>
      </c>
      <c r="Y64" s="9">
        <v>1022875</v>
      </c>
      <c r="Z64" s="9">
        <v>956634</v>
      </c>
      <c r="AA64" s="53">
        <f t="shared" si="57"/>
        <v>23809672</v>
      </c>
      <c r="AC64" s="70">
        <v>2020</v>
      </c>
      <c r="AD64" s="2" t="s">
        <v>40</v>
      </c>
      <c r="AE64" s="9">
        <v>801411.70300000114</v>
      </c>
      <c r="AF64" s="9">
        <v>446440.77899999951</v>
      </c>
      <c r="AG64" s="9">
        <v>283127.17999999953</v>
      </c>
      <c r="AH64" s="9">
        <v>499161.62500000087</v>
      </c>
      <c r="AI64" s="9">
        <v>419487.38300000026</v>
      </c>
      <c r="AJ64" s="9">
        <v>631643.20900000166</v>
      </c>
      <c r="AK64" s="9">
        <v>443263.81100000086</v>
      </c>
      <c r="AL64" s="9">
        <v>404117.75999999995</v>
      </c>
      <c r="AM64" s="9">
        <v>297408.02100000012</v>
      </c>
      <c r="AN64" s="9">
        <v>259125.08299999972</v>
      </c>
      <c r="AO64" s="53">
        <f t="shared" ref="AO64:AO66" si="108">SUM(AE64:AN64)</f>
        <v>4485186.5540000033</v>
      </c>
    </row>
    <row r="65" spans="1:41" ht="15.6">
      <c r="A65" s="70">
        <v>2020</v>
      </c>
      <c r="B65" s="2" t="s">
        <v>41</v>
      </c>
      <c r="C65" s="8">
        <f t="shared" ref="C65" si="109">Q65/AE65</f>
        <v>4.4451377514021617</v>
      </c>
      <c r="D65" s="8">
        <f t="shared" ref="D65" si="110">R65/AF65</f>
        <v>3.7104310914509369</v>
      </c>
      <c r="E65" s="8">
        <f t="shared" ref="E65" si="111">S65/AG65</f>
        <v>7.4136618042041267</v>
      </c>
      <c r="F65" s="8">
        <f t="shared" ref="F65" si="112">T65/AH65</f>
        <v>4.2869191848521027</v>
      </c>
      <c r="G65" s="8">
        <f t="shared" ref="G65" si="113">U65/AI65</f>
        <v>4.306536027967649</v>
      </c>
      <c r="H65" s="8">
        <f t="shared" ref="H65" si="114">V65/AJ65</f>
        <v>3.1942720459832139</v>
      </c>
      <c r="I65" s="8">
        <f t="shared" ref="I65" si="115">W65/AK65</f>
        <v>4.8424656871171692</v>
      </c>
      <c r="J65" s="8">
        <f t="shared" ref="J65" si="116">X65/AL65</f>
        <v>2.7481870308297971</v>
      </c>
      <c r="K65" s="8">
        <f t="shared" ref="K65" si="117">Y65/AM65</f>
        <v>2.5656854205914073</v>
      </c>
      <c r="L65" s="8">
        <f t="shared" ref="L65" si="118">Z65/AN65</f>
        <v>2.3299186704069417</v>
      </c>
      <c r="M65" s="7">
        <f t="shared" ref="M65" si="119">AVERAGE(C65:L65)</f>
        <v>3.9843214714805506</v>
      </c>
      <c r="O65" s="70">
        <v>2020</v>
      </c>
      <c r="P65" s="2" t="s">
        <v>41</v>
      </c>
      <c r="Q65" s="9">
        <v>3447136</v>
      </c>
      <c r="R65" s="9">
        <v>1615321</v>
      </c>
      <c r="S65" s="9">
        <v>1843837</v>
      </c>
      <c r="T65" s="9">
        <v>1988006</v>
      </c>
      <c r="U65" s="9">
        <v>1662739</v>
      </c>
      <c r="V65" s="9">
        <v>1789972</v>
      </c>
      <c r="W65" s="9">
        <v>2028346</v>
      </c>
      <c r="X65" s="9">
        <v>1013667</v>
      </c>
      <c r="Y65" s="9">
        <v>714901</v>
      </c>
      <c r="Z65" s="9">
        <v>599667</v>
      </c>
      <c r="AA65" s="53">
        <f t="shared" si="57"/>
        <v>16703592</v>
      </c>
      <c r="AC65" s="70">
        <v>2020</v>
      </c>
      <c r="AD65" s="2" t="s">
        <v>41</v>
      </c>
      <c r="AE65" s="9">
        <v>775484.62900000007</v>
      </c>
      <c r="AF65" s="9">
        <v>435345.90999999963</v>
      </c>
      <c r="AG65" s="216">
        <v>248708</v>
      </c>
      <c r="AH65" s="9">
        <v>463737.69000000064</v>
      </c>
      <c r="AI65" s="9">
        <v>386096.6190000003</v>
      </c>
      <c r="AJ65" s="9">
        <v>560369.30300000077</v>
      </c>
      <c r="AK65" s="9">
        <v>418866.36500000081</v>
      </c>
      <c r="AL65" s="9">
        <v>368849.3499999998</v>
      </c>
      <c r="AM65" s="9">
        <v>278639.3820000001</v>
      </c>
      <c r="AN65" s="9">
        <v>257376.79499999998</v>
      </c>
      <c r="AO65" s="53">
        <f t="shared" si="108"/>
        <v>4193474.0430000019</v>
      </c>
    </row>
    <row r="66" spans="1:41" ht="15.6">
      <c r="A66" s="70">
        <v>2020</v>
      </c>
      <c r="B66" s="2" t="s">
        <v>42</v>
      </c>
      <c r="C66" s="8">
        <f t="shared" ref="C66" si="120">Q66/AE66</f>
        <v>1.3853935882467838</v>
      </c>
      <c r="D66" s="8">
        <f t="shared" ref="D66" si="121">R66/AF66</f>
        <v>0.88624170244877587</v>
      </c>
      <c r="E66" s="8">
        <f t="shared" ref="E66" si="122">S66/AG66</f>
        <v>2.9889493167966337</v>
      </c>
      <c r="F66" s="8">
        <f t="shared" ref="F66" si="123">T66/AH66</f>
        <v>1.7404178918907725</v>
      </c>
      <c r="G66" s="8">
        <f t="shared" ref="G66" si="124">U66/AI66</f>
        <v>1.3546478085184392</v>
      </c>
      <c r="H66" s="8">
        <f t="shared" ref="H66" si="125">V66/AJ66</f>
        <v>1.2040683603369764</v>
      </c>
      <c r="I66" s="8">
        <f t="shared" ref="I66" si="126">W66/AK66</f>
        <v>1.4476652398987033</v>
      </c>
      <c r="J66" s="8">
        <f t="shared" ref="J66" si="127">X66/AL66</f>
        <v>1.5449399487115754</v>
      </c>
      <c r="K66" s="8">
        <f t="shared" ref="K66" si="128">Y66/AM66</f>
        <v>0.91749550711718975</v>
      </c>
      <c r="L66" s="8">
        <f t="shared" ref="L66" si="129">Z66/AN66</f>
        <v>1.0304304160165516</v>
      </c>
      <c r="M66" s="7">
        <f t="shared" ref="M66" si="130">AVERAGE(C66:L66)</f>
        <v>1.4500249779982401</v>
      </c>
      <c r="O66" s="70">
        <v>2020</v>
      </c>
      <c r="P66" s="2" t="s">
        <v>42</v>
      </c>
      <c r="Q66" s="9">
        <v>988136</v>
      </c>
      <c r="R66" s="9">
        <v>319770</v>
      </c>
      <c r="S66" s="9">
        <v>471217</v>
      </c>
      <c r="T66" s="9">
        <v>723067</v>
      </c>
      <c r="U66" s="9">
        <v>406027</v>
      </c>
      <c r="V66" s="9">
        <v>592285</v>
      </c>
      <c r="W66" s="9">
        <v>538754</v>
      </c>
      <c r="X66" s="9">
        <v>459808</v>
      </c>
      <c r="Y66" s="9">
        <v>187680</v>
      </c>
      <c r="Z66" s="9">
        <v>230596</v>
      </c>
      <c r="AA66" s="53">
        <f t="shared" si="57"/>
        <v>4917340</v>
      </c>
      <c r="AC66" s="70">
        <v>2020</v>
      </c>
      <c r="AD66" s="2" t="s">
        <v>42</v>
      </c>
      <c r="AE66" s="9">
        <v>713252.9040000008</v>
      </c>
      <c r="AF66" s="9">
        <v>360815.79</v>
      </c>
      <c r="AG66" s="9">
        <v>157653.05799999999</v>
      </c>
      <c r="AH66" s="9">
        <v>415455.96799999988</v>
      </c>
      <c r="AI66" s="9">
        <v>299728.82799999986</v>
      </c>
      <c r="AJ66" s="9">
        <v>491903.13400000002</v>
      </c>
      <c r="AK66" s="9">
        <v>372153.71700000059</v>
      </c>
      <c r="AL66" s="9">
        <v>297621.92399999977</v>
      </c>
      <c r="AM66" s="9">
        <v>204556.86000000002</v>
      </c>
      <c r="AN66" s="9">
        <v>223786.09600000005</v>
      </c>
      <c r="AO66" s="53">
        <f t="shared" si="108"/>
        <v>3536928.2790000006</v>
      </c>
    </row>
    <row r="67" spans="1:41" ht="15.6">
      <c r="A67" s="70">
        <v>2020</v>
      </c>
      <c r="B67" s="2" t="s">
        <v>43</v>
      </c>
      <c r="C67" s="8">
        <f t="shared" ref="C67:C72" si="131">Q67/AE67</f>
        <v>1.5952555481692821</v>
      </c>
      <c r="D67" s="8">
        <f t="shared" ref="D67" si="132">R67/AF67</f>
        <v>1.0463662956027202</v>
      </c>
      <c r="E67" s="8">
        <f t="shared" ref="E67" si="133">S67/AG67</f>
        <v>2.2381192426618881</v>
      </c>
      <c r="F67" s="8">
        <f t="shared" ref="F67" si="134">T67/AH67</f>
        <v>1.8793059244059682</v>
      </c>
      <c r="G67" s="8">
        <f t="shared" ref="G67" si="135">U67/AI67</f>
        <v>1.3501026121274864</v>
      </c>
      <c r="H67" s="8">
        <f t="shared" ref="H67" si="136">V67/AJ67</f>
        <v>1.2375959510316223</v>
      </c>
      <c r="I67" s="8">
        <f t="shared" ref="I67" si="137">W67/AK67</f>
        <v>1.6804879768706091</v>
      </c>
      <c r="J67" s="8">
        <f t="shared" ref="J67" si="138">X67/AL67</f>
        <v>1.4000106684634595</v>
      </c>
      <c r="K67" s="8">
        <f t="shared" ref="K67" si="139">Y67/AM67</f>
        <v>0.88791021406882908</v>
      </c>
      <c r="L67" s="8">
        <f t="shared" ref="L67" si="140">Z67/AN67</f>
        <v>1.0178135425450012</v>
      </c>
      <c r="M67" s="7">
        <f t="shared" ref="M67" si="141">AVERAGE(C67:L67)</f>
        <v>1.4332967975946866</v>
      </c>
      <c r="O67" s="70">
        <v>2020</v>
      </c>
      <c r="P67" s="2" t="s">
        <v>43</v>
      </c>
      <c r="Q67" s="9">
        <v>1368586</v>
      </c>
      <c r="R67" s="9">
        <v>487699</v>
      </c>
      <c r="S67" s="9">
        <v>648385</v>
      </c>
      <c r="T67" s="9">
        <v>989884</v>
      </c>
      <c r="U67" s="9">
        <v>580090</v>
      </c>
      <c r="V67" s="9">
        <v>798571</v>
      </c>
      <c r="W67" s="9">
        <v>784492</v>
      </c>
      <c r="X67" s="9">
        <v>575150</v>
      </c>
      <c r="Y67" s="9">
        <v>280141</v>
      </c>
      <c r="Z67" s="9">
        <v>277629</v>
      </c>
      <c r="AA67" s="53">
        <f t="shared" ref="AA67" si="142">SUM(Q67:Z67)</f>
        <v>6790627</v>
      </c>
      <c r="AC67" s="70">
        <v>2020</v>
      </c>
      <c r="AD67" s="2" t="s">
        <v>43</v>
      </c>
      <c r="AE67" s="9">
        <v>857910.19600000232</v>
      </c>
      <c r="AF67" s="9">
        <v>466088.21599999949</v>
      </c>
      <c r="AG67" s="9">
        <v>289700.8289999995</v>
      </c>
      <c r="AH67" s="9">
        <v>526728.5050000007</v>
      </c>
      <c r="AI67" s="9">
        <v>429663.63800000097</v>
      </c>
      <c r="AJ67" s="9">
        <v>645259.86800000072</v>
      </c>
      <c r="AK67" s="9">
        <v>466823.92900000064</v>
      </c>
      <c r="AL67" s="9">
        <v>410818.29799999949</v>
      </c>
      <c r="AM67" s="9">
        <v>315506</v>
      </c>
      <c r="AN67" s="9">
        <v>272770</v>
      </c>
      <c r="AO67" s="53">
        <f t="shared" ref="AO67" si="143">SUM(AE67:AN67)</f>
        <v>4681269.479000004</v>
      </c>
    </row>
    <row r="68" spans="1:41" ht="15.6">
      <c r="A68" s="70">
        <v>2020</v>
      </c>
      <c r="B68" s="3" t="s">
        <v>44</v>
      </c>
      <c r="C68" s="8">
        <f t="shared" si="131"/>
        <v>1.949530686919217</v>
      </c>
      <c r="D68" s="8">
        <f t="shared" ref="D68" si="144">R68/AF68</f>
        <v>1.4485647505243269</v>
      </c>
      <c r="E68" s="8">
        <f t="shared" ref="E68" si="145">S68/AG68</f>
        <v>2.9477080817046772</v>
      </c>
      <c r="F68" s="8">
        <f t="shared" ref="F68" si="146">T68/AH68</f>
        <v>2.4014595234930369</v>
      </c>
      <c r="G68" s="8">
        <f t="shared" ref="G68" si="147">U68/AI68</f>
        <v>1.7970797782187937</v>
      </c>
      <c r="H68" s="8">
        <f t="shared" ref="H68" si="148">V68/AJ68</f>
        <v>1.6476126151102433</v>
      </c>
      <c r="I68" s="8">
        <f t="shared" ref="I68" si="149">W68/AK68</f>
        <v>2.2731635056527275</v>
      </c>
      <c r="J68" s="8">
        <f t="shared" ref="J68" si="150">X68/AL68</f>
        <v>1.7356844627128751</v>
      </c>
      <c r="K68" s="8">
        <f t="shared" ref="K68" si="151">Y68/AM68</f>
        <v>1.183984920387944</v>
      </c>
      <c r="L68" s="8">
        <f t="shared" ref="L68" si="152">Z68/AN68</f>
        <v>1.2099813980920717</v>
      </c>
      <c r="M68" s="7">
        <f t="shared" ref="M68" si="153">AVERAGE(C68:L68)</f>
        <v>1.8594769722815916</v>
      </c>
      <c r="O68" s="70">
        <v>2020</v>
      </c>
      <c r="P68" s="3" t="s">
        <v>44</v>
      </c>
      <c r="Q68" s="9">
        <v>1627280</v>
      </c>
      <c r="R68" s="9">
        <v>652711</v>
      </c>
      <c r="S68" s="9">
        <v>828558</v>
      </c>
      <c r="T68" s="9">
        <v>1233042</v>
      </c>
      <c r="U68" s="9">
        <v>742439</v>
      </c>
      <c r="V68" s="9">
        <v>1032472</v>
      </c>
      <c r="W68" s="9">
        <v>1025800</v>
      </c>
      <c r="X68" s="9">
        <v>694021</v>
      </c>
      <c r="Y68" s="9">
        <v>362619</v>
      </c>
      <c r="Z68" s="9">
        <v>322894</v>
      </c>
      <c r="AA68" s="53">
        <f t="shared" ref="AA68" si="154">SUM(Q68:Z68)</f>
        <v>8521836</v>
      </c>
      <c r="AC68" s="70">
        <v>2020</v>
      </c>
      <c r="AD68" s="15" t="s">
        <v>44</v>
      </c>
      <c r="AE68" s="9">
        <v>834703.45500000322</v>
      </c>
      <c r="AF68" s="9">
        <v>450591.52499999932</v>
      </c>
      <c r="AG68" s="9">
        <v>281085.5</v>
      </c>
      <c r="AH68" s="9">
        <v>513455.25000000076</v>
      </c>
      <c r="AI68" s="9">
        <v>413136.36100000027</v>
      </c>
      <c r="AJ68" s="9">
        <v>626647.30200000096</v>
      </c>
      <c r="AK68" s="9">
        <v>451265.38299999968</v>
      </c>
      <c r="AL68" s="9">
        <v>399854.35999999969</v>
      </c>
      <c r="AM68" s="9">
        <v>306269.94800000021</v>
      </c>
      <c r="AN68" s="9">
        <v>266858.64799999999</v>
      </c>
      <c r="AO68" s="53">
        <f t="shared" ref="AO68" si="155">SUM(AE68:AN68)</f>
        <v>4543867.7320000045</v>
      </c>
    </row>
    <row r="69" spans="1:41" ht="15.6">
      <c r="A69" s="70">
        <v>2020</v>
      </c>
      <c r="B69" s="3" t="s">
        <v>45</v>
      </c>
      <c r="C69" s="8">
        <f t="shared" si="131"/>
        <v>2.1212622008289386</v>
      </c>
      <c r="D69" s="8">
        <f t="shared" ref="D69" si="156">R69/AF69</f>
        <v>1.5613339764667591</v>
      </c>
      <c r="E69" s="8">
        <f t="shared" ref="E69" si="157">S69/AG69</f>
        <v>3.0699214462109268</v>
      </c>
      <c r="F69" s="8">
        <f t="shared" ref="F69" si="158">T69/AH69</f>
        <v>2.3017542537719171</v>
      </c>
      <c r="G69" s="8">
        <f t="shared" ref="G69" si="159">U69/AI69</f>
        <v>1.8744662178970961</v>
      </c>
      <c r="H69" s="8">
        <f t="shared" ref="H69" si="160">V69/AJ69</f>
        <v>1.5435027489268256</v>
      </c>
      <c r="I69" s="8">
        <f t="shared" ref="I69" si="161">W69/AK69</f>
        <v>2.3175894350115183</v>
      </c>
      <c r="J69" s="8">
        <f t="shared" ref="J69" si="162">X69/AL69</f>
        <v>1.616595293704375</v>
      </c>
      <c r="K69" s="8">
        <f t="shared" ref="K69" si="163">Y69/AM69</f>
        <v>1.2587554014654068</v>
      </c>
      <c r="L69" s="8">
        <f t="shared" ref="L69" si="164">Z69/AN69</f>
        <v>1.1911767330376837</v>
      </c>
      <c r="M69" s="7">
        <f t="shared" ref="M69" si="165">AVERAGE(C69:L69)</f>
        <v>1.8856357707321447</v>
      </c>
      <c r="O69" s="70">
        <v>2020</v>
      </c>
      <c r="P69" s="3" t="s">
        <v>45</v>
      </c>
      <c r="Q69" s="9">
        <v>1865386</v>
      </c>
      <c r="R69" s="9">
        <v>736363</v>
      </c>
      <c r="S69" s="9">
        <v>922165</v>
      </c>
      <c r="T69" s="9">
        <v>1274686</v>
      </c>
      <c r="U69" s="9">
        <v>827132</v>
      </c>
      <c r="V69" s="9">
        <v>1045635</v>
      </c>
      <c r="W69" s="9">
        <v>1128220</v>
      </c>
      <c r="X69" s="9">
        <v>700431</v>
      </c>
      <c r="Y69" s="9">
        <v>408272</v>
      </c>
      <c r="Z69" s="9">
        <v>336931</v>
      </c>
      <c r="AA69" s="53">
        <f t="shared" ref="AA69" si="166">SUM(Q69:Z69)</f>
        <v>9245221</v>
      </c>
      <c r="AC69" s="70">
        <v>2020</v>
      </c>
      <c r="AD69" s="15" t="s">
        <v>45</v>
      </c>
      <c r="AE69" s="9">
        <v>879375.49600000016</v>
      </c>
      <c r="AF69" s="9">
        <v>471624.27199999976</v>
      </c>
      <c r="AG69" s="9">
        <v>300387.16499999992</v>
      </c>
      <c r="AH69" s="9">
        <v>553788.9189999993</v>
      </c>
      <c r="AI69" s="9">
        <v>441262.68699999992</v>
      </c>
      <c r="AJ69" s="9">
        <v>677442.91400000057</v>
      </c>
      <c r="AK69" s="9">
        <v>486807.53500000003</v>
      </c>
      <c r="AL69" s="9">
        <v>433275.41699999967</v>
      </c>
      <c r="AM69" s="9">
        <v>324345.77800000022</v>
      </c>
      <c r="AN69" s="9">
        <v>282855.592</v>
      </c>
      <c r="AO69" s="53">
        <f t="shared" ref="AO69" si="167">SUM(AE69:AN69)</f>
        <v>4851165.7749999994</v>
      </c>
    </row>
    <row r="70" spans="1:41" ht="15.6">
      <c r="A70" s="70">
        <v>2020</v>
      </c>
      <c r="B70" s="15" t="s">
        <v>46</v>
      </c>
      <c r="C70" s="8">
        <f t="shared" si="131"/>
        <v>2.2149362187899593</v>
      </c>
      <c r="D70" s="8">
        <f t="shared" ref="D70" si="168">R70/AF70</f>
        <v>1.4847910569223419</v>
      </c>
      <c r="E70" s="8">
        <f t="shared" ref="E70" si="169">S70/AG70</f>
        <v>2.9900004072988224</v>
      </c>
      <c r="F70" s="8">
        <f t="shared" ref="F70" si="170">T70/AH70</f>
        <v>2.5713750480727828</v>
      </c>
      <c r="G70" s="8">
        <f t="shared" ref="G70" si="171">U70/AI70</f>
        <v>1.8490601383378258</v>
      </c>
      <c r="H70" s="8">
        <f t="shared" ref="H70" si="172">V70/AJ70</f>
        <v>1.7682408491146009</v>
      </c>
      <c r="I70" s="8">
        <f t="shared" ref="I70" si="173">W70/AK70</f>
        <v>2.4134145003658833</v>
      </c>
      <c r="J70" s="8">
        <f t="shared" ref="J70" si="174">X70/AL70</f>
        <v>1.792184367193064</v>
      </c>
      <c r="K70" s="8">
        <f t="shared" ref="K70" si="175">Y70/AM70</f>
        <v>1.2911376596317004</v>
      </c>
      <c r="L70" s="8">
        <f t="shared" ref="L70" si="176">Z70/AN70</f>
        <v>1.2290966754191588</v>
      </c>
      <c r="M70" s="7">
        <f t="shared" ref="M70" si="177">AVERAGE(C70:L70)</f>
        <v>1.9604236921146139</v>
      </c>
      <c r="O70" s="70">
        <v>2020</v>
      </c>
      <c r="P70" s="15" t="s">
        <v>46</v>
      </c>
      <c r="Q70" s="9">
        <v>1905332</v>
      </c>
      <c r="R70" s="9">
        <v>680080</v>
      </c>
      <c r="S70" s="9">
        <v>863968</v>
      </c>
      <c r="T70" s="9">
        <v>1371918</v>
      </c>
      <c r="U70" s="9">
        <v>787982</v>
      </c>
      <c r="V70" s="9">
        <v>1141938</v>
      </c>
      <c r="W70" s="9">
        <v>1121281</v>
      </c>
      <c r="X70" s="9">
        <v>740211</v>
      </c>
      <c r="Y70" s="9">
        <v>403172</v>
      </c>
      <c r="Z70" s="9">
        <v>346383</v>
      </c>
      <c r="AA70" s="53">
        <f t="shared" ref="AA70" si="178">SUM(Q70:Z70)</f>
        <v>9362265</v>
      </c>
      <c r="AC70" s="70">
        <v>2020</v>
      </c>
      <c r="AD70" s="15" t="s">
        <v>46</v>
      </c>
      <c r="AE70" s="9">
        <v>860219.804</v>
      </c>
      <c r="AF70" s="9">
        <v>458030.77599999972</v>
      </c>
      <c r="AG70" s="9">
        <v>288952.46899999987</v>
      </c>
      <c r="AH70" s="9">
        <v>533534.77199999953</v>
      </c>
      <c r="AI70" s="9">
        <v>426152.7159999999</v>
      </c>
      <c r="AJ70" s="9">
        <v>645804.55800000031</v>
      </c>
      <c r="AK70" s="9">
        <v>464603.57300000032</v>
      </c>
      <c r="AL70" s="9">
        <v>413021.68099999969</v>
      </c>
      <c r="AM70" s="9">
        <v>312261.04900000023</v>
      </c>
      <c r="AN70" s="9">
        <v>281819.16599999997</v>
      </c>
      <c r="AO70" s="53">
        <f t="shared" ref="AO70" si="179">SUM(AE70:AN70)</f>
        <v>4684400.5640000002</v>
      </c>
    </row>
    <row r="71" spans="1:41" ht="15.6">
      <c r="A71" s="70">
        <v>2020</v>
      </c>
      <c r="B71" s="15" t="s">
        <v>47</v>
      </c>
      <c r="C71" s="8">
        <f t="shared" si="131"/>
        <v>2.7787123402431817</v>
      </c>
      <c r="D71" s="8">
        <f t="shared" ref="D71" si="180">R71/AF71</f>
        <v>1.9596906273304908</v>
      </c>
      <c r="E71" s="8">
        <f t="shared" ref="E71" si="181">S71/AG71</f>
        <v>3.9245845663484644</v>
      </c>
      <c r="F71" s="8">
        <f t="shared" ref="F71" si="182">T71/AH71</f>
        <v>3.0716863043288503</v>
      </c>
      <c r="G71" s="8">
        <f t="shared" ref="G71" si="183">U71/AI71</f>
        <v>2.2812991121425799</v>
      </c>
      <c r="H71" s="8">
        <f t="shared" ref="H71" si="184">V71/AJ71</f>
        <v>2.0770502046970107</v>
      </c>
      <c r="I71" s="8">
        <f t="shared" ref="I71" si="185">W71/AK71</f>
        <v>3.35918134840382</v>
      </c>
      <c r="J71" s="8">
        <f t="shared" ref="J71" si="186">X71/AL71</f>
        <v>2.0168393064128636</v>
      </c>
      <c r="K71" s="8">
        <f t="shared" ref="K71" si="187">Y71/AM71</f>
        <v>1.6640882050753147</v>
      </c>
      <c r="L71" s="8">
        <f t="shared" ref="L71" si="188">Z71/AN71</f>
        <v>1.5456683646792937</v>
      </c>
      <c r="M71" s="7">
        <f t="shared" ref="M71" si="189">AVERAGE(C71:L71)</f>
        <v>2.4678800379661867</v>
      </c>
      <c r="O71" s="70">
        <v>2020</v>
      </c>
      <c r="P71" s="15" t="s">
        <v>47</v>
      </c>
      <c r="Q71" s="9">
        <v>2401796</v>
      </c>
      <c r="R71" s="9">
        <v>902695</v>
      </c>
      <c r="S71" s="9">
        <v>1157038</v>
      </c>
      <c r="T71" s="9">
        <v>1668728</v>
      </c>
      <c r="U71" s="9">
        <v>996910</v>
      </c>
      <c r="V71" s="9">
        <v>1361506</v>
      </c>
      <c r="W71" s="9">
        <v>1587830</v>
      </c>
      <c r="X71" s="9">
        <v>865270</v>
      </c>
      <c r="Y71" s="9">
        <v>520198</v>
      </c>
      <c r="Z71" s="9">
        <v>435624</v>
      </c>
      <c r="AA71" s="53">
        <f t="shared" ref="AA71" si="190">SUM(Q71:Z71)</f>
        <v>11897595</v>
      </c>
      <c r="AC71" s="70">
        <v>2020</v>
      </c>
      <c r="AD71" s="15" t="s">
        <v>47</v>
      </c>
      <c r="AE71" s="9">
        <v>864355.75400000007</v>
      </c>
      <c r="AF71" s="9">
        <v>460631.38099999982</v>
      </c>
      <c r="AG71" s="9">
        <v>294817.95599999983</v>
      </c>
      <c r="AH71" s="9">
        <v>543261.20399999944</v>
      </c>
      <c r="AI71" s="9">
        <v>436992.23599999968</v>
      </c>
      <c r="AJ71" s="9">
        <v>655499.80299999984</v>
      </c>
      <c r="AK71" s="9">
        <v>472683.62000000034</v>
      </c>
      <c r="AL71" s="9">
        <v>429022.77699999971</v>
      </c>
      <c r="AM71" s="9">
        <v>312602.42000000022</v>
      </c>
      <c r="AN71" s="9">
        <v>281835.36</v>
      </c>
      <c r="AO71" s="53">
        <f t="shared" ref="AO71" si="191">SUM(AE71:AN71)</f>
        <v>4751702.510999999</v>
      </c>
    </row>
    <row r="72" spans="1:41" ht="15.6">
      <c r="A72" s="70">
        <v>2020</v>
      </c>
      <c r="B72" s="15" t="s">
        <v>48</v>
      </c>
      <c r="C72" s="8">
        <f t="shared" si="131"/>
        <v>3.157910086089363</v>
      </c>
      <c r="D72" s="8">
        <f t="shared" ref="D72" si="192">R72/AF72</f>
        <v>2.2941734342470603</v>
      </c>
      <c r="E72" s="8">
        <f t="shared" ref="E72" si="193">S72/AG72</f>
        <v>4.6296047958537336</v>
      </c>
      <c r="F72" s="8">
        <f t="shared" ref="F72" si="194">T72/AH72</f>
        <v>3.3886415323340975</v>
      </c>
      <c r="G72" s="8">
        <f t="shared" ref="G72" si="195">U72/AI72</f>
        <v>2.6324866612041382</v>
      </c>
      <c r="H72" s="8">
        <f t="shared" ref="H72" si="196">V72/AJ72</f>
        <v>2.3510417916108186</v>
      </c>
      <c r="I72" s="8">
        <f t="shared" ref="I72" si="197">W72/AK72</f>
        <v>3.5307009790817374</v>
      </c>
      <c r="J72" s="8">
        <f t="shared" ref="J72" si="198">X72/AL72</f>
        <v>2.384630578240265</v>
      </c>
      <c r="K72" s="8">
        <f t="shared" ref="K72" si="199">Y72/AM72</f>
        <v>1.9265340118268532</v>
      </c>
      <c r="L72" s="8">
        <f t="shared" ref="L72" si="200">Z72/AN72</f>
        <v>1.753329344099851</v>
      </c>
      <c r="M72" s="7">
        <f t="shared" ref="M72" si="201">AVERAGE(C72:L72)</f>
        <v>2.8049053214587913</v>
      </c>
      <c r="O72" s="70">
        <v>2020</v>
      </c>
      <c r="P72" s="15" t="s">
        <v>48</v>
      </c>
      <c r="Q72" s="9">
        <v>2776585</v>
      </c>
      <c r="R72" s="9">
        <v>1078110</v>
      </c>
      <c r="S72" s="9">
        <v>1387821</v>
      </c>
      <c r="T72" s="9">
        <v>1906384</v>
      </c>
      <c r="U72" s="9">
        <v>1163936</v>
      </c>
      <c r="V72" s="9">
        <v>1548069</v>
      </c>
      <c r="W72" s="9">
        <v>1690656</v>
      </c>
      <c r="X72" s="9">
        <v>1034683</v>
      </c>
      <c r="Y72" s="9">
        <v>611552</v>
      </c>
      <c r="Z72" s="9">
        <v>508572</v>
      </c>
      <c r="AA72" s="53">
        <f t="shared" ref="AA72" si="202">SUM(Q72:Z72)</f>
        <v>13706368</v>
      </c>
      <c r="AC72" s="70">
        <v>2020</v>
      </c>
      <c r="AD72" s="15" t="s">
        <v>48</v>
      </c>
      <c r="AE72" s="9">
        <v>879247.64300000016</v>
      </c>
      <c r="AF72" s="9">
        <v>469933.95699999982</v>
      </c>
      <c r="AG72" s="9">
        <v>299770.94399999978</v>
      </c>
      <c r="AH72" s="9">
        <v>562580.60399999935</v>
      </c>
      <c r="AI72" s="9">
        <v>442143.17099999986</v>
      </c>
      <c r="AJ72" s="9">
        <v>658460.85999999987</v>
      </c>
      <c r="AK72" s="9">
        <v>478844.28900000046</v>
      </c>
      <c r="AL72" s="9">
        <v>433896.55799999967</v>
      </c>
      <c r="AM72" s="9">
        <v>317436.3890000002</v>
      </c>
      <c r="AN72" s="9">
        <v>290060.73599999998</v>
      </c>
      <c r="AO72" s="53">
        <f t="shared" ref="AO72" si="203">SUM(AE72:AN72)</f>
        <v>4832375.1509999987</v>
      </c>
    </row>
    <row r="73" spans="1:41" ht="15.6">
      <c r="A73" s="203"/>
      <c r="B73" s="217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0"/>
      <c r="O73" s="203"/>
      <c r="P73" s="217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72"/>
      <c r="AC73" s="203"/>
      <c r="AD73" s="54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72"/>
    </row>
    <row r="74" spans="1:41" ht="15.6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30"/>
    </row>
    <row r="75" spans="1:41" ht="15.6">
      <c r="A75" s="12" t="s">
        <v>51</v>
      </c>
      <c r="B75" s="11" t="s">
        <v>48</v>
      </c>
      <c r="C75" s="11">
        <v>3.157910086089363</v>
      </c>
      <c r="D75" s="11">
        <v>2.2941734342470603</v>
      </c>
      <c r="E75" s="11">
        <v>4.6296047958537336</v>
      </c>
      <c r="F75" s="11">
        <v>3.3886415323340975</v>
      </c>
      <c r="G75" s="11">
        <v>2.6324866612041382</v>
      </c>
      <c r="H75" s="11">
        <v>2.3510417916108186</v>
      </c>
      <c r="I75" s="11">
        <v>3.5307009790817374</v>
      </c>
      <c r="J75" s="11">
        <v>2.384630578240265</v>
      </c>
      <c r="K75" s="11">
        <v>1.9265340118268532</v>
      </c>
      <c r="L75" s="11">
        <v>1.753329344099851</v>
      </c>
      <c r="M75" s="11">
        <v>2.8049053214587913</v>
      </c>
    </row>
    <row r="81" spans="1:32">
      <c r="AF81" s="25"/>
    </row>
    <row r="82" spans="1:32">
      <c r="AF82" s="25"/>
    </row>
    <row r="83" spans="1:32">
      <c r="AF83" s="25"/>
    </row>
    <row r="84" spans="1:32">
      <c r="A84" s="202" t="s">
        <v>52</v>
      </c>
      <c r="AF84" s="25"/>
    </row>
    <row r="85" spans="1:32">
      <c r="AF85" s="25"/>
    </row>
    <row r="86" spans="1:32">
      <c r="A86" s="200" t="s">
        <v>5</v>
      </c>
      <c r="B86" s="200" t="s">
        <v>4</v>
      </c>
      <c r="C86" t="s">
        <v>53</v>
      </c>
      <c r="AF86" s="25"/>
    </row>
    <row r="87" spans="1:32">
      <c r="A87" t="s">
        <v>29</v>
      </c>
      <c r="B87">
        <v>2018</v>
      </c>
      <c r="C87" s="25">
        <v>5.2407857876497737</v>
      </c>
      <c r="AF87" s="25"/>
    </row>
    <row r="88" spans="1:32">
      <c r="A88" t="s">
        <v>29</v>
      </c>
      <c r="B88">
        <v>2019</v>
      </c>
      <c r="C88" s="25">
        <v>5.4781020029382841</v>
      </c>
      <c r="AF88" s="25"/>
    </row>
    <row r="89" spans="1:32">
      <c r="A89" t="s">
        <v>29</v>
      </c>
      <c r="B89">
        <v>2020</v>
      </c>
      <c r="C89" s="25">
        <v>3.9843214714805506</v>
      </c>
      <c r="AF89" s="25"/>
    </row>
    <row r="90" spans="1:32">
      <c r="AF90" s="25"/>
    </row>
    <row r="91" spans="1:32">
      <c r="AF91" s="25"/>
    </row>
    <row r="92" spans="1:32">
      <c r="AF92" s="25"/>
    </row>
    <row r="93" spans="1:32">
      <c r="AF93" s="25"/>
    </row>
    <row r="94" spans="1:32">
      <c r="AF94" s="25"/>
    </row>
    <row r="95" spans="1:32">
      <c r="AF95" s="25"/>
    </row>
    <row r="96" spans="1:32">
      <c r="AF96" s="25"/>
    </row>
    <row r="97" spans="32:32">
      <c r="AF97" s="25"/>
    </row>
    <row r="98" spans="32:32">
      <c r="AF98" s="25"/>
    </row>
    <row r="99" spans="32:32">
      <c r="AF99" s="25"/>
    </row>
    <row r="100" spans="32:32">
      <c r="AF100" s="25"/>
    </row>
    <row r="101" spans="32:32">
      <c r="AF101" s="25"/>
    </row>
    <row r="102" spans="32:32">
      <c r="AF102" s="25"/>
    </row>
    <row r="103" spans="32:32">
      <c r="AF103" s="25"/>
    </row>
    <row r="104" spans="32:32">
      <c r="AF104" s="25"/>
    </row>
    <row r="105" spans="32:32">
      <c r="AF105" s="25"/>
    </row>
    <row r="106" spans="32:32">
      <c r="AF106" s="25"/>
    </row>
    <row r="107" spans="32:32">
      <c r="AF107" s="25"/>
    </row>
    <row r="108" spans="32:32">
      <c r="AF108" s="25"/>
    </row>
    <row r="109" spans="32:32">
      <c r="AF109" s="25"/>
    </row>
    <row r="110" spans="32:32">
      <c r="AF110" s="25"/>
    </row>
    <row r="111" spans="32:32">
      <c r="AF111" s="25"/>
    </row>
    <row r="134" spans="15:32">
      <c r="O134" s="73"/>
      <c r="P134" s="5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72"/>
    </row>
    <row r="137" spans="15:32">
      <c r="AF137" s="24"/>
    </row>
    <row r="138" spans="15:32" ht="15.75" customHeight="1">
      <c r="AF138" s="24"/>
    </row>
    <row r="139" spans="15:32">
      <c r="AF139" s="24"/>
    </row>
    <row r="140" spans="15:32">
      <c r="AF140" s="24"/>
    </row>
    <row r="141" spans="15:32">
      <c r="AF141" s="24"/>
    </row>
    <row r="142" spans="15:32">
      <c r="AF142" s="24"/>
    </row>
    <row r="143" spans="15:32">
      <c r="AF143" s="24"/>
    </row>
    <row r="144" spans="15:32">
      <c r="AF144" s="24"/>
    </row>
    <row r="161" spans="28:28">
      <c r="AB161" s="25"/>
    </row>
    <row r="192" ht="15.75" customHeight="1"/>
    <row r="193" spans="16:28" ht="15.75" customHeight="1"/>
    <row r="194" spans="16:28" ht="15.75" customHeight="1">
      <c r="AB194" s="25">
        <f>AVERAGE(M51:M59)</f>
        <v>5.2889836143947342</v>
      </c>
    </row>
    <row r="195" spans="16:28" ht="15.75" customHeight="1">
      <c r="AB195" s="25"/>
    </row>
    <row r="196" spans="16:28" ht="15.75" customHeight="1">
      <c r="AB196" s="25"/>
    </row>
    <row r="198" spans="16:28" ht="15.75" customHeight="1"/>
    <row r="199" spans="16:28" ht="15" customHeight="1"/>
    <row r="204" spans="16:28" ht="15.6">
      <c r="P204" s="4" t="s">
        <v>5</v>
      </c>
      <c r="Q204" s="4" t="s">
        <v>6</v>
      </c>
      <c r="R204" s="4" t="s">
        <v>7</v>
      </c>
      <c r="S204" s="4" t="s">
        <v>8</v>
      </c>
      <c r="T204" s="4" t="s">
        <v>9</v>
      </c>
      <c r="U204" s="4" t="s">
        <v>10</v>
      </c>
      <c r="V204" s="4" t="s">
        <v>11</v>
      </c>
      <c r="W204" s="4" t="s">
        <v>12</v>
      </c>
      <c r="X204" s="4" t="s">
        <v>13</v>
      </c>
      <c r="Y204" s="4" t="s">
        <v>14</v>
      </c>
      <c r="Z204" s="4" t="s">
        <v>15</v>
      </c>
      <c r="AA204" s="4" t="s">
        <v>16</v>
      </c>
    </row>
    <row r="205" spans="16:28" ht="15.75" customHeight="1">
      <c r="P205" s="3" t="s">
        <v>46</v>
      </c>
      <c r="Q205" s="8">
        <v>6.0964452841574923</v>
      </c>
      <c r="R205" s="8">
        <v>5.5496787447829847</v>
      </c>
      <c r="S205" s="8">
        <v>9.1866462441505039</v>
      </c>
      <c r="T205" s="8">
        <v>5.5365378260583427</v>
      </c>
      <c r="U205" s="8">
        <v>5.8981921842522089</v>
      </c>
      <c r="V205" s="8">
        <v>4.2189353329471615</v>
      </c>
      <c r="W205" s="8">
        <v>6.5480062638110947</v>
      </c>
      <c r="X205" s="8">
        <v>3.3079939270904313</v>
      </c>
      <c r="Y205" s="8">
        <v>3.2975524031549268</v>
      </c>
      <c r="Z205" s="8">
        <v>3.7975724499484085</v>
      </c>
      <c r="AA205" s="8">
        <v>5.3437560660353558</v>
      </c>
    </row>
  </sheetData>
  <phoneticPr fontId="13" type="noConversion"/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AU88"/>
  <sheetViews>
    <sheetView topLeftCell="A52" zoomScaleNormal="100" workbookViewId="0">
      <selection activeCell="A47" sqref="A47:C56"/>
    </sheetView>
  </sheetViews>
  <sheetFormatPr defaultColWidth="11.42578125" defaultRowHeight="14.45" outlineLevelRow="2"/>
  <cols>
    <col min="1" max="1" width="8.28515625" customWidth="1"/>
    <col min="2" max="2" width="8" customWidth="1"/>
    <col min="3" max="3" width="11.28515625" customWidth="1"/>
    <col min="4" max="4" width="10.7109375" customWidth="1"/>
    <col min="5" max="5" width="12.5703125" customWidth="1"/>
    <col min="6" max="6" width="13.85546875" customWidth="1"/>
    <col min="7" max="7" width="13.28515625" customWidth="1"/>
    <col min="8" max="8" width="13.28515625" bestFit="1" customWidth="1"/>
    <col min="9" max="9" width="11" bestFit="1" customWidth="1"/>
    <col min="10" max="10" width="12.28515625" bestFit="1" customWidth="1"/>
    <col min="11" max="11" width="10.28515625" bestFit="1" customWidth="1"/>
    <col min="12" max="12" width="9.85546875" customWidth="1"/>
    <col min="13" max="13" width="12.7109375" customWidth="1"/>
    <col min="14" max="14" width="4.42578125" customWidth="1"/>
    <col min="15" max="15" width="6.28515625" customWidth="1"/>
    <col min="16" max="16" width="5.28515625" customWidth="1"/>
    <col min="17" max="26" width="10.85546875" customWidth="1"/>
    <col min="27" max="27" width="12.42578125" bestFit="1" customWidth="1"/>
    <col min="28" max="28" width="2.85546875" customWidth="1"/>
    <col min="29" max="29" width="6" customWidth="1"/>
    <col min="30" max="30" width="4.5703125" customWidth="1"/>
    <col min="31" max="31" width="10.28515625" bestFit="1" customWidth="1"/>
    <col min="32" max="41" width="10.42578125" customWidth="1"/>
    <col min="42" max="42" width="18.85546875" customWidth="1"/>
    <col min="43" max="43" width="22.85546875" customWidth="1"/>
    <col min="44" max="44" width="32.28515625" bestFit="1" customWidth="1"/>
    <col min="45" max="45" width="23.28515625" bestFit="1" customWidth="1"/>
    <col min="46" max="46" width="16.28515625" customWidth="1"/>
    <col min="47" max="47" width="13.140625" customWidth="1"/>
    <col min="48" max="48" width="26.42578125" bestFit="1" customWidth="1"/>
    <col min="50" max="50" width="25.5703125" bestFit="1" customWidth="1"/>
    <col min="52" max="52" width="14" bestFit="1" customWidth="1"/>
    <col min="53" max="53" width="25.140625" bestFit="1" customWidth="1"/>
    <col min="57" max="57" width="26.42578125" bestFit="1" customWidth="1"/>
    <col min="58" max="59" width="14.140625" customWidth="1"/>
  </cols>
  <sheetData>
    <row r="1" spans="1:47" ht="23.45">
      <c r="A1" s="236" t="s">
        <v>54</v>
      </c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7"/>
      <c r="O1" s="83" t="s">
        <v>1</v>
      </c>
      <c r="AC1" s="83" t="s">
        <v>55</v>
      </c>
      <c r="AR1" s="28"/>
      <c r="AS1" s="28"/>
      <c r="AT1" s="28"/>
      <c r="AU1" s="28"/>
    </row>
    <row r="2" spans="1:47" ht="15" thickBot="1">
      <c r="A2" s="220" t="s">
        <v>4</v>
      </c>
      <c r="B2" s="239" t="s">
        <v>5</v>
      </c>
      <c r="C2" s="220" t="s">
        <v>6</v>
      </c>
      <c r="D2" s="220" t="s">
        <v>7</v>
      </c>
      <c r="E2" s="220" t="s">
        <v>8</v>
      </c>
      <c r="F2" s="220" t="s">
        <v>9</v>
      </c>
      <c r="G2" s="220" t="s">
        <v>10</v>
      </c>
      <c r="H2" s="220" t="s">
        <v>11</v>
      </c>
      <c r="I2" s="220" t="s">
        <v>12</v>
      </c>
      <c r="J2" s="220" t="s">
        <v>13</v>
      </c>
      <c r="K2" s="220" t="s">
        <v>14</v>
      </c>
      <c r="L2" s="220" t="s">
        <v>15</v>
      </c>
      <c r="M2" s="220" t="s">
        <v>16</v>
      </c>
      <c r="O2" s="133" t="s">
        <v>17</v>
      </c>
      <c r="P2" s="133" t="s">
        <v>5</v>
      </c>
      <c r="Q2" s="134" t="s">
        <v>18</v>
      </c>
      <c r="R2" s="134" t="s">
        <v>19</v>
      </c>
      <c r="S2" s="134" t="s">
        <v>8</v>
      </c>
      <c r="T2" s="134" t="s">
        <v>20</v>
      </c>
      <c r="U2" s="134" t="s">
        <v>10</v>
      </c>
      <c r="V2" s="134" t="s">
        <v>21</v>
      </c>
      <c r="W2" s="134" t="s">
        <v>22</v>
      </c>
      <c r="X2" s="134" t="s">
        <v>23</v>
      </c>
      <c r="Y2" s="134" t="s">
        <v>14</v>
      </c>
      <c r="Z2" s="134" t="s">
        <v>15</v>
      </c>
      <c r="AA2" s="135" t="s">
        <v>24</v>
      </c>
      <c r="AC2" s="133" t="s">
        <v>17</v>
      </c>
      <c r="AD2" s="133" t="s">
        <v>5</v>
      </c>
      <c r="AE2" s="133" t="s">
        <v>6</v>
      </c>
      <c r="AF2" s="133" t="s">
        <v>7</v>
      </c>
      <c r="AG2" s="133" t="s">
        <v>8</v>
      </c>
      <c r="AH2" s="133" t="s">
        <v>9</v>
      </c>
      <c r="AI2" s="133" t="s">
        <v>10</v>
      </c>
      <c r="AJ2" s="133" t="s">
        <v>11</v>
      </c>
      <c r="AK2" s="133" t="s">
        <v>12</v>
      </c>
      <c r="AL2" s="133" t="s">
        <v>26</v>
      </c>
      <c r="AM2" s="133" t="s">
        <v>14</v>
      </c>
      <c r="AN2" s="133" t="s">
        <v>15</v>
      </c>
      <c r="AO2" s="135" t="s">
        <v>24</v>
      </c>
      <c r="AR2" s="28"/>
      <c r="AS2" s="28"/>
      <c r="AT2" s="28"/>
      <c r="AU2" s="28"/>
    </row>
    <row r="3" spans="1:47" ht="15" outlineLevel="2" thickBot="1">
      <c r="A3" s="221">
        <v>2018</v>
      </c>
      <c r="B3" s="240" t="s">
        <v>27</v>
      </c>
      <c r="C3" s="222">
        <f t="shared" ref="C3:C24" si="0">Q3/AE3</f>
        <v>5.5837373000000277</v>
      </c>
      <c r="D3" s="222">
        <f t="shared" ref="D3:D24" si="1">R3/AF3</f>
        <v>5.2258490563969469</v>
      </c>
      <c r="E3" s="222">
        <f t="shared" ref="E3:E24" si="2">S3/AG3</f>
        <v>7.4906973727043207</v>
      </c>
      <c r="F3" s="222">
        <f t="shared" ref="F3:F24" si="3">T3/AH3</f>
        <v>4.6935238000995545</v>
      </c>
      <c r="G3" s="222">
        <f t="shared" ref="G3:G24" si="4">U3/AI3</f>
        <v>5.3032834284032182</v>
      </c>
      <c r="H3" s="222">
        <f t="shared" ref="H3:H24" si="5">V3/AJ3</f>
        <v>4.0571611331193598</v>
      </c>
      <c r="I3" s="222">
        <f t="shared" ref="I3:I24" si="6">W3/AK3</f>
        <v>6.4172312763975654</v>
      </c>
      <c r="J3" s="222">
        <f t="shared" ref="J3:J24" si="7">X3/AL3</f>
        <v>3.9425569686954325</v>
      </c>
      <c r="K3" s="222">
        <f t="shared" ref="K3:K24" si="8">Y3/AM3</f>
        <v>3.3118092254925449</v>
      </c>
      <c r="L3" s="222">
        <f t="shared" ref="L3:L24" si="9">Z3/AN3</f>
        <v>3.1041144714822049</v>
      </c>
      <c r="M3" s="223">
        <f t="shared" ref="M3:M10" si="10">AVERAGE(C3:L3)</f>
        <v>4.9129964032791182</v>
      </c>
      <c r="O3" s="182">
        <v>2018</v>
      </c>
      <c r="P3" s="89" t="s">
        <v>27</v>
      </c>
      <c r="Q3" s="140">
        <v>4412044</v>
      </c>
      <c r="R3" s="140">
        <v>2323204</v>
      </c>
      <c r="S3" s="140">
        <v>2211346</v>
      </c>
      <c r="T3" s="140">
        <v>2459396</v>
      </c>
      <c r="U3" s="140">
        <v>2078392</v>
      </c>
      <c r="V3" s="140">
        <v>2414532</v>
      </c>
      <c r="W3" s="140">
        <v>2683859</v>
      </c>
      <c r="X3" s="140">
        <v>1565006</v>
      </c>
      <c r="Y3" s="140">
        <v>977762</v>
      </c>
      <c r="Z3" s="140">
        <v>891949</v>
      </c>
      <c r="AA3" s="141">
        <f t="shared" ref="AA3:AA5" si="11">SUM(Q3:Z3)</f>
        <v>22017490</v>
      </c>
      <c r="AC3" s="185">
        <v>2018</v>
      </c>
      <c r="AD3" s="139" t="s">
        <v>27</v>
      </c>
      <c r="AE3" s="140">
        <v>790159.66600004234</v>
      </c>
      <c r="AF3" s="140">
        <v>444560.10399997543</v>
      </c>
      <c r="AG3" s="140">
        <v>295212.30000000005</v>
      </c>
      <c r="AH3" s="140">
        <v>523997.76899987884</v>
      </c>
      <c r="AI3" s="140">
        <v>391906.64200004662</v>
      </c>
      <c r="AJ3" s="140">
        <v>595128.44591991347</v>
      </c>
      <c r="AK3" s="140">
        <v>418226.93999999249</v>
      </c>
      <c r="AL3" s="140">
        <v>396952.03200014908</v>
      </c>
      <c r="AM3" s="140">
        <v>295235.0009999696</v>
      </c>
      <c r="AN3" s="140">
        <v>287344.10673137876</v>
      </c>
      <c r="AO3" s="141">
        <f t="shared" ref="AO3:AO5" si="12">SUM(AE3:AN3)</f>
        <v>4438723.0066513466</v>
      </c>
      <c r="AQ3" s="46" t="s">
        <v>5</v>
      </c>
      <c r="AR3" s="209"/>
      <c r="AS3" s="210"/>
      <c r="AT3" s="28"/>
      <c r="AU3" s="28"/>
    </row>
    <row r="4" spans="1:47" outlineLevel="2">
      <c r="A4" s="224">
        <v>2018</v>
      </c>
      <c r="B4" s="241" t="s">
        <v>28</v>
      </c>
      <c r="C4" s="225">
        <f t="shared" si="0"/>
        <v>6.3585050156190928</v>
      </c>
      <c r="D4" s="225">
        <f t="shared" si="1"/>
        <v>6.4763432970551591</v>
      </c>
      <c r="E4" s="225">
        <f t="shared" si="2"/>
        <v>9.5195173110970366</v>
      </c>
      <c r="F4" s="225">
        <f t="shared" si="3"/>
        <v>5.5735641404199576</v>
      </c>
      <c r="G4" s="225">
        <f t="shared" si="4"/>
        <v>6.103773770041931</v>
      </c>
      <c r="H4" s="225">
        <f t="shared" si="5"/>
        <v>4.6405655844166258</v>
      </c>
      <c r="I4" s="225">
        <f t="shared" si="6"/>
        <v>7.1286638578564618</v>
      </c>
      <c r="J4" s="225">
        <f t="shared" si="7"/>
        <v>4.2784484657435859</v>
      </c>
      <c r="K4" s="225">
        <f t="shared" si="8"/>
        <v>3.6034316269104627</v>
      </c>
      <c r="L4" s="225">
        <f t="shared" si="9"/>
        <v>3.7099624757351704</v>
      </c>
      <c r="M4" s="226">
        <f t="shared" si="10"/>
        <v>5.739277554489548</v>
      </c>
      <c r="O4" s="183">
        <v>2018</v>
      </c>
      <c r="P4" s="10" t="s">
        <v>28</v>
      </c>
      <c r="Q4" s="5">
        <v>4984994</v>
      </c>
      <c r="R4" s="5">
        <v>2685534</v>
      </c>
      <c r="S4" s="5">
        <v>2601864</v>
      </c>
      <c r="T4" s="5">
        <v>2672432</v>
      </c>
      <c r="U4" s="5">
        <v>2285753</v>
      </c>
      <c r="V4" s="5">
        <v>2616367</v>
      </c>
      <c r="W4" s="5">
        <v>2865831</v>
      </c>
      <c r="X4" s="5">
        <v>1626263</v>
      </c>
      <c r="Y4" s="5">
        <v>1036967</v>
      </c>
      <c r="Z4" s="5">
        <v>980435</v>
      </c>
      <c r="AA4" s="143">
        <f t="shared" si="11"/>
        <v>24356440</v>
      </c>
      <c r="AC4" s="186">
        <v>2018</v>
      </c>
      <c r="AD4" s="2" t="s">
        <v>28</v>
      </c>
      <c r="AE4" s="5">
        <v>783988.37269999995</v>
      </c>
      <c r="AF4" s="5">
        <v>414668.25905000005</v>
      </c>
      <c r="AG4" s="5">
        <v>273318.90000000002</v>
      </c>
      <c r="AH4" s="5">
        <v>479483.49255000002</v>
      </c>
      <c r="AI4" s="5">
        <v>374481.93300000002</v>
      </c>
      <c r="AJ4" s="5">
        <v>563803.47447000002</v>
      </c>
      <c r="AK4" s="5">
        <v>402015.16822000005</v>
      </c>
      <c r="AL4" s="5">
        <v>380105.78204249998</v>
      </c>
      <c r="AM4" s="5">
        <v>287772.07599997742</v>
      </c>
      <c r="AN4" s="5">
        <v>264270.86700000003</v>
      </c>
      <c r="AO4" s="143">
        <f t="shared" si="12"/>
        <v>4223908.3250324782</v>
      </c>
      <c r="AQ4" s="47"/>
      <c r="AR4" s="210"/>
      <c r="AS4" s="210"/>
      <c r="AT4" s="28"/>
      <c r="AU4" s="28"/>
    </row>
    <row r="5" spans="1:47" ht="15" outlineLevel="2" thickBot="1">
      <c r="A5" s="224">
        <v>2018</v>
      </c>
      <c r="B5" s="242" t="s">
        <v>41</v>
      </c>
      <c r="C5" s="225">
        <f t="shared" si="0"/>
        <v>6.3233821457847386</v>
      </c>
      <c r="D5" s="225">
        <f t="shared" si="1"/>
        <v>5.7476690651656943</v>
      </c>
      <c r="E5" s="225">
        <f t="shared" si="2"/>
        <v>8.9561933143774013</v>
      </c>
      <c r="F5" s="225">
        <f t="shared" si="3"/>
        <v>5.3732751909934358</v>
      </c>
      <c r="G5" s="225">
        <f t="shared" si="4"/>
        <v>5.6704561514958032</v>
      </c>
      <c r="H5" s="225">
        <f t="shared" si="5"/>
        <v>4.5492519796788127</v>
      </c>
      <c r="I5" s="225">
        <f t="shared" si="6"/>
        <v>7.0652821159677792</v>
      </c>
      <c r="J5" s="225">
        <f t="shared" si="7"/>
        <v>4.2182428033589927</v>
      </c>
      <c r="K5" s="225">
        <f t="shared" si="8"/>
        <v>3.4026389886662898</v>
      </c>
      <c r="L5" s="225">
        <f t="shared" si="9"/>
        <v>3.4390737034413559</v>
      </c>
      <c r="M5" s="226">
        <f t="shared" si="10"/>
        <v>5.4745465458930314</v>
      </c>
      <c r="O5" s="183">
        <v>2018</v>
      </c>
      <c r="P5" s="10" t="s">
        <v>29</v>
      </c>
      <c r="Q5" s="5">
        <v>4921385</v>
      </c>
      <c r="R5" s="5">
        <v>2648434</v>
      </c>
      <c r="S5" s="5">
        <v>2577978</v>
      </c>
      <c r="T5" s="5">
        <v>2661417</v>
      </c>
      <c r="U5" s="5">
        <v>2286532</v>
      </c>
      <c r="V5" s="5">
        <v>2669046</v>
      </c>
      <c r="W5" s="5">
        <v>2886782</v>
      </c>
      <c r="X5" s="5">
        <v>1652947</v>
      </c>
      <c r="Y5" s="5">
        <v>1033205</v>
      </c>
      <c r="Z5" s="5">
        <v>976607</v>
      </c>
      <c r="AA5" s="143">
        <f t="shared" si="11"/>
        <v>24314333</v>
      </c>
      <c r="AC5" s="186">
        <v>2018</v>
      </c>
      <c r="AD5" s="2" t="s">
        <v>29</v>
      </c>
      <c r="AE5" s="5">
        <v>778283.66</v>
      </c>
      <c r="AF5" s="5">
        <v>460784.01</v>
      </c>
      <c r="AG5" s="5">
        <v>287843.05</v>
      </c>
      <c r="AH5" s="5">
        <v>495306.29</v>
      </c>
      <c r="AI5" s="5">
        <v>403235.99</v>
      </c>
      <c r="AJ5" s="5">
        <v>586699.97</v>
      </c>
      <c r="AK5" s="5">
        <v>408586.94</v>
      </c>
      <c r="AL5" s="5">
        <v>391856.77</v>
      </c>
      <c r="AM5" s="5">
        <v>303648.14</v>
      </c>
      <c r="AN5" s="5">
        <v>283973.84999999998</v>
      </c>
      <c r="AO5" s="143">
        <f t="shared" si="12"/>
        <v>4400218.67</v>
      </c>
      <c r="AQ5" s="37" t="s">
        <v>56</v>
      </c>
      <c r="AR5" s="211"/>
      <c r="AS5" s="211"/>
      <c r="AT5" s="28"/>
      <c r="AU5" s="28"/>
    </row>
    <row r="6" spans="1:47" outlineLevel="2">
      <c r="A6" s="224">
        <v>2018</v>
      </c>
      <c r="B6" s="242" t="s">
        <v>42</v>
      </c>
      <c r="C6" s="225">
        <f t="shared" si="0"/>
        <v>6.5051396693586012</v>
      </c>
      <c r="D6" s="225">
        <f t="shared" si="1"/>
        <v>6.2028612783910004</v>
      </c>
      <c r="E6" s="225">
        <f t="shared" si="2"/>
        <v>9.4817705624815982</v>
      </c>
      <c r="F6" s="225">
        <f t="shared" si="3"/>
        <v>5.3653875823496326</v>
      </c>
      <c r="G6" s="225">
        <f t="shared" si="4"/>
        <v>5.7796542653777605</v>
      </c>
      <c r="H6" s="225">
        <f t="shared" si="5"/>
        <v>4.6629345179465664</v>
      </c>
      <c r="I6" s="225">
        <f t="shared" si="6"/>
        <v>7.248945303657254</v>
      </c>
      <c r="J6" s="225">
        <f t="shared" si="7"/>
        <v>5.0152583861197737</v>
      </c>
      <c r="K6" s="225">
        <f t="shared" si="8"/>
        <v>3.480987172615992</v>
      </c>
      <c r="L6" s="225">
        <f t="shared" si="9"/>
        <v>3.6508991297494995</v>
      </c>
      <c r="M6" s="226">
        <f t="shared" si="10"/>
        <v>5.7393837868047672</v>
      </c>
      <c r="O6" s="183">
        <v>2018</v>
      </c>
      <c r="P6" s="10" t="s">
        <v>30</v>
      </c>
      <c r="Q6" s="5">
        <v>5155022</v>
      </c>
      <c r="R6" s="5">
        <v>2814572</v>
      </c>
      <c r="S6" s="5">
        <v>2748615</v>
      </c>
      <c r="T6" s="5">
        <v>2649966</v>
      </c>
      <c r="U6" s="5">
        <v>2410712</v>
      </c>
      <c r="V6" s="5">
        <v>2784997</v>
      </c>
      <c r="W6" s="5">
        <v>3074747</v>
      </c>
      <c r="X6" s="5">
        <v>1611051</v>
      </c>
      <c r="Y6" s="5">
        <v>1032178</v>
      </c>
      <c r="Z6" s="5">
        <v>1040685</v>
      </c>
      <c r="AA6" s="143">
        <f t="shared" ref="AA6:AA15" si="13">SUM(Q6:Z6)</f>
        <v>25322545</v>
      </c>
      <c r="AC6" s="186">
        <v>2018</v>
      </c>
      <c r="AD6" s="2" t="s">
        <v>30</v>
      </c>
      <c r="AE6" s="5">
        <v>792453.7</v>
      </c>
      <c r="AF6" s="5">
        <v>453753.82</v>
      </c>
      <c r="AG6" s="5">
        <v>289884.15000000002</v>
      </c>
      <c r="AH6" s="5">
        <v>493900.2</v>
      </c>
      <c r="AI6" s="5">
        <v>417103.15</v>
      </c>
      <c r="AJ6" s="5">
        <v>597262.73</v>
      </c>
      <c r="AK6" s="5">
        <v>424164.74</v>
      </c>
      <c r="AL6" s="5">
        <v>321229.90999999997</v>
      </c>
      <c r="AM6" s="5">
        <v>296518.76</v>
      </c>
      <c r="AN6" s="5">
        <v>285048.96000000002</v>
      </c>
      <c r="AO6" s="143">
        <v>4371320.12</v>
      </c>
      <c r="AQ6" s="38" t="s">
        <v>57</v>
      </c>
      <c r="AR6" s="212"/>
      <c r="AS6" s="213"/>
      <c r="AT6" s="28"/>
      <c r="AU6" s="28"/>
    </row>
    <row r="7" spans="1:47" outlineLevel="2">
      <c r="A7" s="224">
        <v>2018</v>
      </c>
      <c r="B7" s="242" t="s">
        <v>43</v>
      </c>
      <c r="C7" s="225">
        <f t="shared" si="0"/>
        <v>6.1513534280815927</v>
      </c>
      <c r="D7" s="225">
        <f t="shared" si="1"/>
        <v>6.1604550694685782</v>
      </c>
      <c r="E7" s="225">
        <f t="shared" si="2"/>
        <v>9.7887928815858434</v>
      </c>
      <c r="F7" s="225">
        <f t="shared" si="3"/>
        <v>5.4811567744215273</v>
      </c>
      <c r="G7" s="225">
        <f t="shared" si="4"/>
        <v>5.9659152679203311</v>
      </c>
      <c r="H7" s="225">
        <f t="shared" si="5"/>
        <v>4.627161036324793</v>
      </c>
      <c r="I7" s="225">
        <f t="shared" si="6"/>
        <v>7.2639012187990248</v>
      </c>
      <c r="J7" s="225">
        <f t="shared" si="7"/>
        <v>4.9164676397211569</v>
      </c>
      <c r="K7" s="225">
        <f t="shared" si="8"/>
        <v>3.4119595074420945</v>
      </c>
      <c r="L7" s="225">
        <f t="shared" si="9"/>
        <v>3.5744570642541262</v>
      </c>
      <c r="M7" s="226">
        <f t="shared" si="10"/>
        <v>5.7341619888019064</v>
      </c>
      <c r="O7" s="183">
        <v>2018</v>
      </c>
      <c r="P7" s="10" t="s">
        <v>31</v>
      </c>
      <c r="Q7" s="5">
        <v>5202299</v>
      </c>
      <c r="R7" s="5">
        <v>2830431</v>
      </c>
      <c r="S7" s="5">
        <v>2795598</v>
      </c>
      <c r="T7" s="5">
        <v>2780075</v>
      </c>
      <c r="U7" s="5">
        <v>2551755</v>
      </c>
      <c r="V7" s="5">
        <v>2855337</v>
      </c>
      <c r="W7" s="5">
        <v>3124672</v>
      </c>
      <c r="X7" s="5">
        <v>1634463</v>
      </c>
      <c r="Y7" s="5">
        <v>1053891</v>
      </c>
      <c r="Z7" s="5">
        <v>1050572</v>
      </c>
      <c r="AA7" s="143">
        <f t="shared" si="13"/>
        <v>25879093</v>
      </c>
      <c r="AC7" s="186">
        <v>2018</v>
      </c>
      <c r="AD7" s="2" t="s">
        <v>31</v>
      </c>
      <c r="AE7" s="5">
        <v>845716.15999999992</v>
      </c>
      <c r="AF7" s="5">
        <v>459451.61</v>
      </c>
      <c r="AG7" s="5">
        <v>285591.7</v>
      </c>
      <c r="AH7" s="5">
        <v>507205.89</v>
      </c>
      <c r="AI7" s="5">
        <v>427722.3</v>
      </c>
      <c r="AJ7" s="5">
        <v>617081.83000000007</v>
      </c>
      <c r="AK7" s="5">
        <v>430164.44</v>
      </c>
      <c r="AL7" s="5">
        <v>332446.61</v>
      </c>
      <c r="AM7" s="5">
        <v>308881.45</v>
      </c>
      <c r="AN7" s="5">
        <v>293910.93</v>
      </c>
      <c r="AO7" s="143">
        <v>4371320.12</v>
      </c>
      <c r="AQ7" s="38" t="s">
        <v>58</v>
      </c>
      <c r="AR7" s="212"/>
      <c r="AS7" s="213"/>
      <c r="AT7" s="28"/>
      <c r="AU7" s="28"/>
    </row>
    <row r="8" spans="1:47" outlineLevel="2">
      <c r="A8" s="224">
        <v>2018</v>
      </c>
      <c r="B8" s="242" t="s">
        <v>44</v>
      </c>
      <c r="C8" s="225">
        <f t="shared" si="0"/>
        <v>6.0055277033866874</v>
      </c>
      <c r="D8" s="225">
        <f t="shared" si="1"/>
        <v>5.5314305467321967</v>
      </c>
      <c r="E8" s="225">
        <f t="shared" si="2"/>
        <v>8.9547211222964016</v>
      </c>
      <c r="F8" s="225">
        <f t="shared" si="3"/>
        <v>5.3468455694179671</v>
      </c>
      <c r="G8" s="225">
        <f t="shared" si="4"/>
        <v>5.6310227458192301</v>
      </c>
      <c r="H8" s="225">
        <f t="shared" si="5"/>
        <v>4.194201003320674</v>
      </c>
      <c r="I8" s="225">
        <f t="shared" si="6"/>
        <v>7.3296950129050202</v>
      </c>
      <c r="J8" s="225">
        <f t="shared" si="7"/>
        <v>4.6405136655471093</v>
      </c>
      <c r="K8" s="225">
        <f t="shared" si="8"/>
        <v>3.1789094314546542</v>
      </c>
      <c r="L8" s="225">
        <f t="shared" si="9"/>
        <v>3.6938835189111656</v>
      </c>
      <c r="M8" s="226">
        <f t="shared" si="10"/>
        <v>5.4506750319791104</v>
      </c>
      <c r="O8" s="183">
        <v>2018</v>
      </c>
      <c r="P8" s="10" t="s">
        <v>32</v>
      </c>
      <c r="Q8" s="5">
        <v>4667332</v>
      </c>
      <c r="R8" s="5">
        <v>2420734</v>
      </c>
      <c r="S8" s="5">
        <v>2430828</v>
      </c>
      <c r="T8" s="5">
        <v>2558891</v>
      </c>
      <c r="U8" s="5">
        <v>2220885</v>
      </c>
      <c r="V8" s="5">
        <v>2480518</v>
      </c>
      <c r="W8" s="5">
        <v>2847558</v>
      </c>
      <c r="X8" s="5">
        <v>1528977</v>
      </c>
      <c r="Y8" s="5">
        <v>1009715</v>
      </c>
      <c r="Z8" s="5">
        <v>921113</v>
      </c>
      <c r="AA8" s="143">
        <f t="shared" si="13"/>
        <v>23086551</v>
      </c>
      <c r="AC8" s="186">
        <v>2018</v>
      </c>
      <c r="AD8" s="2" t="s">
        <v>32</v>
      </c>
      <c r="AE8" s="5">
        <v>777172.67</v>
      </c>
      <c r="AF8" s="5">
        <v>437632.54</v>
      </c>
      <c r="AG8" s="5">
        <v>271457.7</v>
      </c>
      <c r="AH8" s="5">
        <v>478579.56</v>
      </c>
      <c r="AI8" s="5">
        <v>394401.71</v>
      </c>
      <c r="AJ8" s="5">
        <v>591416.1</v>
      </c>
      <c r="AK8" s="5">
        <v>388496.11</v>
      </c>
      <c r="AL8" s="5">
        <v>329484.43</v>
      </c>
      <c r="AM8" s="5">
        <v>317629.37</v>
      </c>
      <c r="AN8" s="5">
        <v>249361.68</v>
      </c>
      <c r="AO8" s="143">
        <v>4235631.87</v>
      </c>
      <c r="AQ8" s="38" t="s">
        <v>26</v>
      </c>
      <c r="AR8" s="212"/>
      <c r="AS8" s="213"/>
      <c r="AT8" s="28"/>
      <c r="AU8" s="28"/>
    </row>
    <row r="9" spans="1:47" outlineLevel="2">
      <c r="A9" s="224">
        <v>2018</v>
      </c>
      <c r="B9" s="242" t="s">
        <v>45</v>
      </c>
      <c r="C9" s="225">
        <f t="shared" si="0"/>
        <v>5.9047755506454296</v>
      </c>
      <c r="D9" s="225">
        <f t="shared" si="1"/>
        <v>5.4083025625976857</v>
      </c>
      <c r="E9" s="225">
        <f t="shared" si="2"/>
        <v>8.4556071689023131</v>
      </c>
      <c r="F9" s="225">
        <f t="shared" si="3"/>
        <v>5.3360386499779331</v>
      </c>
      <c r="G9" s="225">
        <f t="shared" si="4"/>
        <v>5.2350179812952469</v>
      </c>
      <c r="H9" s="225">
        <f t="shared" si="5"/>
        <v>4.2303731600340235</v>
      </c>
      <c r="I9" s="225">
        <f t="shared" si="6"/>
        <v>6.7735993501538774</v>
      </c>
      <c r="J9" s="225">
        <f t="shared" si="7"/>
        <v>4.70502328935184</v>
      </c>
      <c r="K9" s="225">
        <f t="shared" si="8"/>
        <v>3.1282037604173465</v>
      </c>
      <c r="L9" s="225">
        <f t="shared" si="9"/>
        <v>3.6690371735023652</v>
      </c>
      <c r="M9" s="226">
        <f t="shared" si="10"/>
        <v>5.2845978646878065</v>
      </c>
      <c r="O9" s="183">
        <v>2018</v>
      </c>
      <c r="P9" s="16" t="s">
        <v>33</v>
      </c>
      <c r="Q9" s="9">
        <v>4802722</v>
      </c>
      <c r="R9" s="9">
        <v>2458929</v>
      </c>
      <c r="S9" s="9">
        <v>2444047</v>
      </c>
      <c r="T9" s="9">
        <v>2621881</v>
      </c>
      <c r="U9" s="9">
        <v>2210413</v>
      </c>
      <c r="V9" s="9">
        <v>2596885</v>
      </c>
      <c r="W9" s="9">
        <v>2892032</v>
      </c>
      <c r="X9" s="9">
        <v>1528963</v>
      </c>
      <c r="Y9" s="9">
        <v>1071983</v>
      </c>
      <c r="Z9" s="9">
        <v>940022</v>
      </c>
      <c r="AA9" s="143">
        <f t="shared" si="13"/>
        <v>23567877</v>
      </c>
      <c r="AC9" s="186">
        <v>2018</v>
      </c>
      <c r="AD9" s="2" t="s">
        <v>33</v>
      </c>
      <c r="AE9" s="5">
        <v>813362.33000000007</v>
      </c>
      <c r="AF9" s="5">
        <v>454658.18</v>
      </c>
      <c r="AG9" s="5">
        <v>289044.53000000003</v>
      </c>
      <c r="AH9" s="5">
        <v>491353.45</v>
      </c>
      <c r="AI9" s="5">
        <v>422235.99</v>
      </c>
      <c r="AJ9" s="5">
        <v>613866.65</v>
      </c>
      <c r="AK9" s="5">
        <v>426956.46</v>
      </c>
      <c r="AL9" s="5">
        <v>324963.96000000002</v>
      </c>
      <c r="AM9" s="5">
        <v>342683.24</v>
      </c>
      <c r="AN9" s="5">
        <v>256204</v>
      </c>
      <c r="AO9" s="143">
        <f t="shared" ref="AO9:AO23" si="14">SUM(AE9:AN9)</f>
        <v>4435328.79</v>
      </c>
      <c r="AQ9" s="38" t="s">
        <v>7</v>
      </c>
      <c r="AR9" s="212"/>
      <c r="AS9" s="213"/>
      <c r="AT9" s="28"/>
      <c r="AU9" s="28"/>
    </row>
    <row r="10" spans="1:47" outlineLevel="2">
      <c r="A10" s="224">
        <v>2018</v>
      </c>
      <c r="B10" s="242" t="s">
        <v>46</v>
      </c>
      <c r="C10" s="225">
        <f t="shared" si="0"/>
        <v>6.3455557297495284</v>
      </c>
      <c r="D10" s="225">
        <f t="shared" si="1"/>
        <v>5.9047620564580994</v>
      </c>
      <c r="E10" s="225">
        <f t="shared" si="2"/>
        <v>9.4848543876089302</v>
      </c>
      <c r="F10" s="225">
        <f t="shared" si="3"/>
        <v>5.4538372591751267</v>
      </c>
      <c r="G10" s="225">
        <f t="shared" si="4"/>
        <v>6.0999446688990879</v>
      </c>
      <c r="H10" s="225">
        <f t="shared" si="5"/>
        <v>4.4796775649025768</v>
      </c>
      <c r="I10" s="225">
        <f t="shared" si="6"/>
        <v>6.7838108093994967</v>
      </c>
      <c r="J10" s="225">
        <f t="shared" si="7"/>
        <v>4.6048125291514985</v>
      </c>
      <c r="K10" s="225">
        <f t="shared" si="8"/>
        <v>3.3657134567457905</v>
      </c>
      <c r="L10" s="225">
        <f t="shared" si="9"/>
        <v>3.9585636619999667</v>
      </c>
      <c r="M10" s="226">
        <f t="shared" si="10"/>
        <v>5.648153212409011</v>
      </c>
      <c r="O10" s="183">
        <v>2018</v>
      </c>
      <c r="P10" s="10" t="s">
        <v>34</v>
      </c>
      <c r="Q10" s="9">
        <v>5269932</v>
      </c>
      <c r="R10" s="9">
        <v>2743280</v>
      </c>
      <c r="S10" s="9">
        <v>2783747</v>
      </c>
      <c r="T10" s="9">
        <v>2812838</v>
      </c>
      <c r="U10" s="9">
        <v>2618856</v>
      </c>
      <c r="V10" s="9">
        <v>2858190</v>
      </c>
      <c r="W10" s="9">
        <v>3220511</v>
      </c>
      <c r="X10" s="9">
        <v>1610713</v>
      </c>
      <c r="Y10" s="9">
        <v>1162123</v>
      </c>
      <c r="Z10" s="9">
        <v>1036387</v>
      </c>
      <c r="AA10" s="143">
        <f t="shared" si="13"/>
        <v>26116577</v>
      </c>
      <c r="AC10" s="186">
        <v>2018</v>
      </c>
      <c r="AD10" s="2" t="s">
        <v>34</v>
      </c>
      <c r="AE10" s="9">
        <v>830491.8</v>
      </c>
      <c r="AF10" s="9">
        <v>464587.73</v>
      </c>
      <c r="AG10" s="5">
        <v>293493.90999999997</v>
      </c>
      <c r="AH10" s="5">
        <v>515753.93</v>
      </c>
      <c r="AI10" s="5">
        <v>429324.55</v>
      </c>
      <c r="AJ10" s="5">
        <v>638034.76</v>
      </c>
      <c r="AK10" s="5">
        <v>474734.79</v>
      </c>
      <c r="AL10" s="5">
        <v>349789.05</v>
      </c>
      <c r="AM10" s="5">
        <v>345282.81</v>
      </c>
      <c r="AN10" s="5">
        <v>261808.85</v>
      </c>
      <c r="AO10" s="143">
        <f t="shared" si="14"/>
        <v>4603302.1799999988</v>
      </c>
      <c r="AQ10" s="38" t="s">
        <v>25</v>
      </c>
      <c r="AR10" s="212"/>
      <c r="AS10" s="213"/>
      <c r="AT10" s="28"/>
      <c r="AU10" s="28"/>
    </row>
    <row r="11" spans="1:47" outlineLevel="2">
      <c r="A11" s="224">
        <v>2018</v>
      </c>
      <c r="B11" s="242" t="s">
        <v>47</v>
      </c>
      <c r="C11" s="225">
        <f t="shared" si="0"/>
        <v>6.4193192677792261</v>
      </c>
      <c r="D11" s="225">
        <f t="shared" si="1"/>
        <v>6.0556117966471703</v>
      </c>
      <c r="E11" s="225">
        <f t="shared" si="2"/>
        <v>9.5992442764436365</v>
      </c>
      <c r="F11" s="225">
        <f t="shared" si="3"/>
        <v>5.4585990680583816</v>
      </c>
      <c r="G11" s="225">
        <f t="shared" si="4"/>
        <v>6.2726785547305361</v>
      </c>
      <c r="H11" s="225">
        <f t="shared" si="5"/>
        <v>4.5121778218036228</v>
      </c>
      <c r="I11" s="225">
        <f t="shared" si="6"/>
        <v>6.5729544130893798</v>
      </c>
      <c r="J11" s="225">
        <f t="shared" si="7"/>
        <v>4.6342122492798676</v>
      </c>
      <c r="K11" s="225">
        <f t="shared" si="8"/>
        <v>3.4710072130239444</v>
      </c>
      <c r="L11" s="225">
        <f t="shared" si="9"/>
        <v>4.0696569536098446</v>
      </c>
      <c r="M11" s="226">
        <f t="shared" ref="M11" si="15">AVERAGE(C11:L11)</f>
        <v>5.7065461614465613</v>
      </c>
      <c r="O11" s="183">
        <v>2018</v>
      </c>
      <c r="P11" s="10" t="s">
        <v>35</v>
      </c>
      <c r="Q11" s="5">
        <v>5145823</v>
      </c>
      <c r="R11" s="5">
        <v>2708020</v>
      </c>
      <c r="S11" s="5">
        <v>2741917</v>
      </c>
      <c r="T11" s="5">
        <v>2723953</v>
      </c>
      <c r="U11" s="5">
        <v>2600731</v>
      </c>
      <c r="V11" s="5">
        <v>2876624</v>
      </c>
      <c r="W11" s="5">
        <v>2991540</v>
      </c>
      <c r="X11" s="5">
        <v>1595260</v>
      </c>
      <c r="Y11" s="5">
        <v>1156458</v>
      </c>
      <c r="Z11" s="5">
        <v>1027052</v>
      </c>
      <c r="AA11" s="143">
        <f t="shared" si="13"/>
        <v>25567378</v>
      </c>
      <c r="AC11" s="186">
        <v>2018</v>
      </c>
      <c r="AD11" s="2" t="s">
        <v>59</v>
      </c>
      <c r="AE11" s="9">
        <v>801615.05999999994</v>
      </c>
      <c r="AF11" s="9">
        <v>447191.81</v>
      </c>
      <c r="AG11" s="5">
        <v>285638.84000000003</v>
      </c>
      <c r="AH11" s="5">
        <v>499020.53</v>
      </c>
      <c r="AI11" s="5">
        <v>414612.51</v>
      </c>
      <c r="AJ11" s="5">
        <v>637524.52</v>
      </c>
      <c r="AK11" s="5">
        <v>455128.67</v>
      </c>
      <c r="AL11" s="5">
        <v>344235.42</v>
      </c>
      <c r="AM11" s="5">
        <v>333176.49</v>
      </c>
      <c r="AN11" s="5">
        <v>252368.2</v>
      </c>
      <c r="AO11" s="143">
        <f t="shared" si="14"/>
        <v>4470512.05</v>
      </c>
      <c r="AQ11" s="38" t="s">
        <v>60</v>
      </c>
      <c r="AR11" s="212"/>
      <c r="AS11" s="213"/>
      <c r="AT11" s="214"/>
      <c r="AU11" s="28"/>
    </row>
    <row r="12" spans="1:47" outlineLevel="2">
      <c r="A12" s="224">
        <v>2018</v>
      </c>
      <c r="B12" s="242" t="s">
        <v>48</v>
      </c>
      <c r="C12" s="225">
        <f t="shared" si="0"/>
        <v>6.330660945018435</v>
      </c>
      <c r="D12" s="225">
        <f t="shared" si="1"/>
        <v>6.0291498480652317</v>
      </c>
      <c r="E12" s="225">
        <f t="shared" si="2"/>
        <v>9.4175819652608155</v>
      </c>
      <c r="F12" s="225">
        <f t="shared" si="3"/>
        <v>5.5467622843151148</v>
      </c>
      <c r="G12" s="225">
        <f t="shared" si="4"/>
        <v>6.1017323210123973</v>
      </c>
      <c r="H12" s="225">
        <f t="shared" si="5"/>
        <v>5.3123847124481154</v>
      </c>
      <c r="I12" s="225">
        <f t="shared" si="6"/>
        <v>6.838204538967215</v>
      </c>
      <c r="J12" s="225">
        <f t="shared" si="7"/>
        <v>4.733704922604864</v>
      </c>
      <c r="K12" s="225">
        <f t="shared" si="8"/>
        <v>3.5124388947660088</v>
      </c>
      <c r="L12" s="225">
        <f t="shared" si="9"/>
        <v>4.3743203786153408</v>
      </c>
      <c r="M12" s="226">
        <f t="shared" ref="M12" si="16">AVERAGE(C12:L12)</f>
        <v>5.8196940811073548</v>
      </c>
      <c r="O12" s="183">
        <v>2018</v>
      </c>
      <c r="P12" s="10" t="s">
        <v>36</v>
      </c>
      <c r="Q12" s="5">
        <v>5302769</v>
      </c>
      <c r="R12" s="5">
        <v>2792179</v>
      </c>
      <c r="S12" s="5">
        <v>2850813</v>
      </c>
      <c r="T12" s="5">
        <v>2798177</v>
      </c>
      <c r="U12" s="5">
        <v>2649225</v>
      </c>
      <c r="V12" s="5">
        <v>3316279</v>
      </c>
      <c r="W12" s="5">
        <v>3200110</v>
      </c>
      <c r="X12" s="5">
        <v>1630084</v>
      </c>
      <c r="Y12" s="5">
        <v>1206349</v>
      </c>
      <c r="Z12" s="5">
        <v>1073271</v>
      </c>
      <c r="AA12" s="143">
        <f t="shared" si="13"/>
        <v>26819256</v>
      </c>
      <c r="AC12" s="186">
        <v>2018</v>
      </c>
      <c r="AD12" s="10" t="s">
        <v>36</v>
      </c>
      <c r="AE12" s="9">
        <v>837632.76</v>
      </c>
      <c r="AF12" s="9">
        <v>463113.22</v>
      </c>
      <c r="AG12" s="5">
        <v>302711.78000000003</v>
      </c>
      <c r="AH12" s="5">
        <v>504470.33</v>
      </c>
      <c r="AI12" s="5">
        <v>434175.88</v>
      </c>
      <c r="AJ12" s="5">
        <v>624254.30000000005</v>
      </c>
      <c r="AK12" s="5">
        <v>467975.18000000005</v>
      </c>
      <c r="AL12" s="5">
        <v>344356.91</v>
      </c>
      <c r="AM12" s="5">
        <v>343450.53</v>
      </c>
      <c r="AN12" s="5">
        <v>245357.2</v>
      </c>
      <c r="AO12" s="143">
        <f t="shared" si="14"/>
        <v>4567498.09</v>
      </c>
      <c r="AQ12" s="38" t="s">
        <v>61</v>
      </c>
      <c r="AR12" s="212"/>
      <c r="AS12" s="213"/>
      <c r="AT12" s="28"/>
      <c r="AU12" s="28"/>
    </row>
    <row r="13" spans="1:47" outlineLevel="2">
      <c r="A13" s="224">
        <v>2018</v>
      </c>
      <c r="B13" s="241" t="s">
        <v>37</v>
      </c>
      <c r="C13" s="225">
        <f t="shared" si="0"/>
        <v>6.236344531699185</v>
      </c>
      <c r="D13" s="225">
        <f t="shared" si="1"/>
        <v>5.7790033827371126</v>
      </c>
      <c r="E13" s="225">
        <f t="shared" si="2"/>
        <v>9.4247075734505525</v>
      </c>
      <c r="F13" s="225">
        <f t="shared" si="3"/>
        <v>5.5824937986977794</v>
      </c>
      <c r="G13" s="225">
        <f t="shared" si="4"/>
        <v>5.9442687176078373</v>
      </c>
      <c r="H13" s="225">
        <f t="shared" si="5"/>
        <v>5.3278039253903673</v>
      </c>
      <c r="I13" s="225">
        <f t="shared" si="6"/>
        <v>6.7750098856379761</v>
      </c>
      <c r="J13" s="225">
        <f t="shared" si="7"/>
        <v>4.8207660874301155</v>
      </c>
      <c r="K13" s="225">
        <f t="shared" si="8"/>
        <v>3.4642076389118963</v>
      </c>
      <c r="L13" s="225">
        <f t="shared" si="9"/>
        <v>3.7422092145552841</v>
      </c>
      <c r="M13" s="226">
        <f t="shared" ref="M13" si="17">AVERAGE(C13:L13)</f>
        <v>5.7096814756118111</v>
      </c>
      <c r="O13" s="183">
        <v>2018</v>
      </c>
      <c r="P13" s="10" t="s">
        <v>37</v>
      </c>
      <c r="Q13" s="5">
        <v>4959191</v>
      </c>
      <c r="R13" s="5">
        <v>2548443</v>
      </c>
      <c r="S13" s="5">
        <v>2630452</v>
      </c>
      <c r="T13" s="5">
        <v>2576275</v>
      </c>
      <c r="U13" s="5">
        <v>2451331</v>
      </c>
      <c r="V13" s="5">
        <v>3062052</v>
      </c>
      <c r="W13" s="5">
        <v>2959121</v>
      </c>
      <c r="X13" s="5">
        <v>1536783</v>
      </c>
      <c r="Y13" s="5">
        <v>1131341</v>
      </c>
      <c r="Z13" s="5">
        <v>1006566</v>
      </c>
      <c r="AA13" s="143">
        <f t="shared" si="13"/>
        <v>24861555</v>
      </c>
      <c r="AC13" s="186">
        <v>2018</v>
      </c>
      <c r="AD13" s="10" t="s">
        <v>37</v>
      </c>
      <c r="AE13" s="9">
        <v>795207.99</v>
      </c>
      <c r="AF13" s="9">
        <v>440983.13</v>
      </c>
      <c r="AG13" s="5">
        <v>279101.71000000002</v>
      </c>
      <c r="AH13" s="5">
        <v>461491.78</v>
      </c>
      <c r="AI13" s="5">
        <v>412385.63</v>
      </c>
      <c r="AJ13" s="5">
        <v>574730.61</v>
      </c>
      <c r="AK13" s="5">
        <v>436769.99</v>
      </c>
      <c r="AL13" s="5">
        <v>318783.98</v>
      </c>
      <c r="AM13" s="5">
        <v>326580.02</v>
      </c>
      <c r="AN13" s="5">
        <v>268976.40999999997</v>
      </c>
      <c r="AO13" s="143">
        <f t="shared" si="14"/>
        <v>4315011.25</v>
      </c>
      <c r="AQ13" s="38" t="s">
        <v>10</v>
      </c>
      <c r="AR13" s="212"/>
      <c r="AS13" s="213"/>
      <c r="AT13" s="28"/>
      <c r="AU13" s="28"/>
    </row>
    <row r="14" spans="1:47" ht="15" outlineLevel="2" thickBot="1">
      <c r="A14" s="227">
        <v>2018</v>
      </c>
      <c r="B14" s="243" t="s">
        <v>39</v>
      </c>
      <c r="C14" s="228">
        <f t="shared" si="0"/>
        <v>5.8822856035298559</v>
      </c>
      <c r="D14" s="228">
        <f t="shared" si="1"/>
        <v>5.3379063504380069</v>
      </c>
      <c r="E14" s="228">
        <f t="shared" si="2"/>
        <v>8.8064494146178873</v>
      </c>
      <c r="F14" s="228">
        <f t="shared" si="3"/>
        <v>5.3711970528931916</v>
      </c>
      <c r="G14" s="228">
        <f t="shared" si="4"/>
        <v>5.3449672531101324</v>
      </c>
      <c r="H14" s="228">
        <f t="shared" si="5"/>
        <v>5.1334228081543216</v>
      </c>
      <c r="I14" s="228">
        <f t="shared" si="6"/>
        <v>6.7947694963579508</v>
      </c>
      <c r="J14" s="228">
        <f t="shared" si="7"/>
        <v>4.5269723438966212</v>
      </c>
      <c r="K14" s="228">
        <f t="shared" si="8"/>
        <v>3.4957922807570174</v>
      </c>
      <c r="L14" s="228">
        <f t="shared" si="9"/>
        <v>3.9253833938901672</v>
      </c>
      <c r="M14" s="229">
        <f t="shared" ref="M14" si="18">AVERAGE(C14:L14)</f>
        <v>5.4619145997645147</v>
      </c>
      <c r="O14" s="184">
        <v>2018</v>
      </c>
      <c r="P14" s="95" t="s">
        <v>39</v>
      </c>
      <c r="Q14" s="146">
        <v>4732590</v>
      </c>
      <c r="R14" s="146">
        <v>2370241</v>
      </c>
      <c r="S14" s="146">
        <v>2477292</v>
      </c>
      <c r="T14" s="146">
        <v>2495032</v>
      </c>
      <c r="U14" s="146">
        <v>2247205</v>
      </c>
      <c r="V14" s="146">
        <v>3000369</v>
      </c>
      <c r="W14" s="146">
        <v>2945601</v>
      </c>
      <c r="X14" s="146">
        <v>1571359</v>
      </c>
      <c r="Y14" s="146">
        <v>1136416</v>
      </c>
      <c r="Z14" s="146">
        <v>942299</v>
      </c>
      <c r="AA14" s="147">
        <f t="shared" si="13"/>
        <v>23918404</v>
      </c>
      <c r="AC14" s="187">
        <v>2018</v>
      </c>
      <c r="AD14" s="95" t="s">
        <v>39</v>
      </c>
      <c r="AE14" s="188">
        <v>804549.51</v>
      </c>
      <c r="AF14" s="188">
        <v>444039.45</v>
      </c>
      <c r="AG14" s="146">
        <v>281304.28999999998</v>
      </c>
      <c r="AH14" s="146">
        <v>464520.66</v>
      </c>
      <c r="AI14" s="146">
        <v>420433.82</v>
      </c>
      <c r="AJ14" s="146">
        <v>584477.28</v>
      </c>
      <c r="AK14" s="146">
        <v>433510.07</v>
      </c>
      <c r="AL14" s="146">
        <v>347110.36</v>
      </c>
      <c r="AM14" s="146">
        <v>325081.09999999998</v>
      </c>
      <c r="AN14" s="146">
        <v>240052.73</v>
      </c>
      <c r="AO14" s="147">
        <f t="shared" si="14"/>
        <v>4345079.2699999996</v>
      </c>
      <c r="AQ14" s="38" t="s">
        <v>8</v>
      </c>
      <c r="AR14" s="212"/>
      <c r="AS14" s="213"/>
      <c r="AT14" s="28"/>
      <c r="AU14" s="28"/>
    </row>
    <row r="15" spans="1:47" outlineLevel="1">
      <c r="A15" s="230">
        <v>2019</v>
      </c>
      <c r="B15" s="244" t="s">
        <v>27</v>
      </c>
      <c r="C15" s="231">
        <f t="shared" si="0"/>
        <v>5.4751233093089215</v>
      </c>
      <c r="D15" s="231">
        <f t="shared" si="1"/>
        <v>5.1028783187193785</v>
      </c>
      <c r="E15" s="231">
        <f t="shared" si="2"/>
        <v>8.5364211045221907</v>
      </c>
      <c r="F15" s="231">
        <f t="shared" si="3"/>
        <v>5.0722575196350794</v>
      </c>
      <c r="G15" s="231">
        <f t="shared" si="4"/>
        <v>5.1661238783619661</v>
      </c>
      <c r="H15" s="231">
        <f t="shared" si="5"/>
        <v>4.7596148133651583</v>
      </c>
      <c r="I15" s="231">
        <f t="shared" si="6"/>
        <v>5.9735899842237572</v>
      </c>
      <c r="J15" s="231">
        <f t="shared" si="7"/>
        <v>4.5883607250516354</v>
      </c>
      <c r="K15" s="231">
        <f t="shared" si="8"/>
        <v>3.0642095088613424</v>
      </c>
      <c r="L15" s="231">
        <f t="shared" si="9"/>
        <v>3.7919929400651302</v>
      </c>
      <c r="M15" s="232">
        <f t="shared" ref="M15" si="19">AVERAGE(C15:L15)</f>
        <v>5.1530572102114558</v>
      </c>
      <c r="O15" s="181">
        <v>2019</v>
      </c>
      <c r="P15" s="149" t="s">
        <v>27</v>
      </c>
      <c r="Q15" s="137">
        <v>4409073</v>
      </c>
      <c r="R15" s="137">
        <v>2252783</v>
      </c>
      <c r="S15" s="137">
        <v>2355062</v>
      </c>
      <c r="T15" s="137">
        <v>2366269</v>
      </c>
      <c r="U15" s="137">
        <v>2190669</v>
      </c>
      <c r="V15" s="137">
        <v>2723899</v>
      </c>
      <c r="W15" s="137">
        <v>2654299</v>
      </c>
      <c r="X15" s="137">
        <v>1508419</v>
      </c>
      <c r="Y15" s="137">
        <v>1011278</v>
      </c>
      <c r="Z15" s="137">
        <v>915243</v>
      </c>
      <c r="AA15" s="137">
        <f t="shared" si="13"/>
        <v>22386994</v>
      </c>
      <c r="AC15" s="82">
        <v>2019</v>
      </c>
      <c r="AD15" s="149" t="s">
        <v>27</v>
      </c>
      <c r="AE15" s="136">
        <v>805292</v>
      </c>
      <c r="AF15" s="136">
        <v>441473</v>
      </c>
      <c r="AG15" s="137">
        <v>275884</v>
      </c>
      <c r="AH15" s="137">
        <v>466512</v>
      </c>
      <c r="AI15" s="137">
        <v>424045</v>
      </c>
      <c r="AJ15" s="137">
        <v>572294</v>
      </c>
      <c r="AK15" s="137">
        <v>444339</v>
      </c>
      <c r="AL15" s="137">
        <v>328749</v>
      </c>
      <c r="AM15" s="137">
        <v>330029</v>
      </c>
      <c r="AN15" s="137">
        <v>241362</v>
      </c>
      <c r="AO15" s="137">
        <f t="shared" si="14"/>
        <v>4329979</v>
      </c>
      <c r="AQ15" s="38"/>
      <c r="AR15" s="212"/>
      <c r="AS15" s="213"/>
      <c r="AT15" s="214"/>
      <c r="AU15" s="28"/>
    </row>
    <row r="16" spans="1:47" outlineLevel="1">
      <c r="A16" s="233">
        <v>2019</v>
      </c>
      <c r="B16" s="241" t="s">
        <v>28</v>
      </c>
      <c r="C16" s="225">
        <f t="shared" si="0"/>
        <v>6.6557150530593345</v>
      </c>
      <c r="D16" s="225">
        <f t="shared" si="1"/>
        <v>6.2902428157392505</v>
      </c>
      <c r="E16" s="225">
        <f t="shared" si="2"/>
        <v>10.574404560165577</v>
      </c>
      <c r="F16" s="225">
        <f t="shared" si="3"/>
        <v>5.7979541252946314</v>
      </c>
      <c r="G16" s="225">
        <f t="shared" si="4"/>
        <v>6.4929202320995723</v>
      </c>
      <c r="H16" s="225">
        <f t="shared" si="5"/>
        <v>4.4312011229765904</v>
      </c>
      <c r="I16" s="225">
        <f t="shared" si="6"/>
        <v>6.7775639434890032</v>
      </c>
      <c r="J16" s="225">
        <f t="shared" si="7"/>
        <v>5.1835464387241954</v>
      </c>
      <c r="K16" s="225">
        <f t="shared" si="8"/>
        <v>3.3121741354665977</v>
      </c>
      <c r="L16" s="225">
        <f t="shared" si="9"/>
        <v>4.4407001851863424</v>
      </c>
      <c r="M16" s="234">
        <f t="shared" ref="M16:M17" si="20">AVERAGE(C16:L16)</f>
        <v>5.9956422612201088</v>
      </c>
      <c r="O16" s="79">
        <v>2019</v>
      </c>
      <c r="P16" s="2" t="s">
        <v>28</v>
      </c>
      <c r="Q16" s="5">
        <v>5049576</v>
      </c>
      <c r="R16" s="5">
        <v>2619035</v>
      </c>
      <c r="S16" s="5">
        <v>2676971</v>
      </c>
      <c r="T16" s="5">
        <v>2515599</v>
      </c>
      <c r="U16" s="5">
        <v>2494349</v>
      </c>
      <c r="V16" s="5">
        <v>2868353</v>
      </c>
      <c r="W16" s="5">
        <v>2875090</v>
      </c>
      <c r="X16" s="5">
        <v>1535002</v>
      </c>
      <c r="Y16" s="5">
        <v>1042263</v>
      </c>
      <c r="Z16" s="5">
        <v>1008919</v>
      </c>
      <c r="AA16" s="5">
        <f t="shared" ref="AA16:AA20" si="21">SUM(Q16:Z16)</f>
        <v>24685157</v>
      </c>
      <c r="AC16" s="81">
        <v>2019</v>
      </c>
      <c r="AD16" s="2" t="s">
        <v>28</v>
      </c>
      <c r="AE16" s="9">
        <v>758682.72</v>
      </c>
      <c r="AF16" s="9">
        <v>416364.69</v>
      </c>
      <c r="AG16" s="5">
        <v>253155.72</v>
      </c>
      <c r="AH16" s="5">
        <v>433877.01</v>
      </c>
      <c r="AI16" s="5">
        <v>384164.43</v>
      </c>
      <c r="AJ16" s="5">
        <v>647308.24</v>
      </c>
      <c r="AK16" s="5">
        <v>424206.99</v>
      </c>
      <c r="AL16" s="5">
        <v>296129.69</v>
      </c>
      <c r="AM16" s="5">
        <v>314676.39</v>
      </c>
      <c r="AN16" s="5">
        <v>227198.18</v>
      </c>
      <c r="AO16" s="5">
        <f t="shared" si="14"/>
        <v>4155764.06</v>
      </c>
      <c r="AQ16" s="38"/>
      <c r="AR16" s="212"/>
      <c r="AS16" s="213"/>
      <c r="AT16" s="214"/>
      <c r="AU16" s="28"/>
    </row>
    <row r="17" spans="1:47" outlineLevel="1">
      <c r="A17" s="233">
        <v>2019</v>
      </c>
      <c r="B17" s="242" t="s">
        <v>41</v>
      </c>
      <c r="C17" s="225">
        <f t="shared" si="0"/>
        <v>6.4401098670611905</v>
      </c>
      <c r="D17" s="225">
        <f t="shared" si="1"/>
        <v>6.1358865442762474</v>
      </c>
      <c r="E17" s="225">
        <f t="shared" si="2"/>
        <v>10.252261095242146</v>
      </c>
      <c r="F17" s="225">
        <f t="shared" si="3"/>
        <v>5.6511475825780701</v>
      </c>
      <c r="G17" s="225">
        <f t="shared" si="4"/>
        <v>6.2782216428247475</v>
      </c>
      <c r="H17" s="225">
        <f t="shared" si="5"/>
        <v>4.493155395095954</v>
      </c>
      <c r="I17" s="225">
        <f t="shared" si="6"/>
        <v>6.7748735432007736</v>
      </c>
      <c r="J17" s="225">
        <f t="shared" si="7"/>
        <v>4.8742240703547743</v>
      </c>
      <c r="K17" s="225">
        <f t="shared" si="8"/>
        <v>3.3972706549763068</v>
      </c>
      <c r="L17" s="225">
        <f t="shared" si="9"/>
        <v>4.507687434315363</v>
      </c>
      <c r="M17" s="234">
        <f t="shared" si="20"/>
        <v>5.8804837829925578</v>
      </c>
      <c r="O17" s="79">
        <v>2019</v>
      </c>
      <c r="P17" s="15" t="s">
        <v>41</v>
      </c>
      <c r="Q17" s="5">
        <v>5238229</v>
      </c>
      <c r="R17" s="5">
        <v>2779206</v>
      </c>
      <c r="S17" s="5">
        <v>2850369</v>
      </c>
      <c r="T17" s="5">
        <v>2619260</v>
      </c>
      <c r="U17" s="5">
        <v>2647108</v>
      </c>
      <c r="V17" s="5">
        <v>2644862</v>
      </c>
      <c r="W17" s="5">
        <v>3046788</v>
      </c>
      <c r="X17" s="5">
        <v>1616068</v>
      </c>
      <c r="Y17" s="5">
        <v>1133121</v>
      </c>
      <c r="Z17" s="5">
        <v>1091028</v>
      </c>
      <c r="AA17" s="5">
        <f t="shared" si="21"/>
        <v>25666039</v>
      </c>
      <c r="AC17" s="81">
        <v>2019</v>
      </c>
      <c r="AD17" s="15" t="s">
        <v>41</v>
      </c>
      <c r="AE17" s="9">
        <v>813375.72</v>
      </c>
      <c r="AF17" s="9">
        <v>452942.86</v>
      </c>
      <c r="AG17" s="5">
        <v>278023.45</v>
      </c>
      <c r="AH17" s="5">
        <v>463491.7</v>
      </c>
      <c r="AI17" s="5">
        <v>421633.41</v>
      </c>
      <c r="AJ17" s="5">
        <v>588642.44999999995</v>
      </c>
      <c r="AK17" s="5">
        <v>449718.8</v>
      </c>
      <c r="AL17" s="5">
        <v>331553.90000000002</v>
      </c>
      <c r="AM17" s="5">
        <v>333538.63</v>
      </c>
      <c r="AN17" s="5">
        <v>242037.19</v>
      </c>
      <c r="AO17" s="5">
        <f t="shared" si="14"/>
        <v>4374958.1099999994</v>
      </c>
      <c r="AQ17" s="38"/>
      <c r="AR17" s="212"/>
      <c r="AS17" s="213"/>
      <c r="AT17" s="28"/>
      <c r="AU17" s="28"/>
    </row>
    <row r="18" spans="1:47" outlineLevel="1">
      <c r="A18" s="233">
        <v>2019</v>
      </c>
      <c r="B18" s="242" t="s">
        <v>42</v>
      </c>
      <c r="C18" s="225">
        <f t="shared" si="0"/>
        <v>6.1118170619395924</v>
      </c>
      <c r="D18" s="225">
        <f t="shared" si="1"/>
        <v>5.9193999663940282</v>
      </c>
      <c r="E18" s="225">
        <f t="shared" si="2"/>
        <v>9.733344787601327</v>
      </c>
      <c r="F18" s="225">
        <f t="shared" si="3"/>
        <v>5.313769476527054</v>
      </c>
      <c r="G18" s="225">
        <f t="shared" si="4"/>
        <v>5.9893820496952186</v>
      </c>
      <c r="H18" s="225">
        <f t="shared" si="5"/>
        <v>4.3904778647358587</v>
      </c>
      <c r="I18" s="225">
        <f t="shared" si="6"/>
        <v>6.7498820529364956</v>
      </c>
      <c r="J18" s="225">
        <f t="shared" si="7"/>
        <v>4.7022507326128409</v>
      </c>
      <c r="K18" s="225">
        <f t="shared" si="8"/>
        <v>3.2494195425161529</v>
      </c>
      <c r="L18" s="225">
        <f t="shared" si="9"/>
        <v>4.5203675379833568</v>
      </c>
      <c r="M18" s="234">
        <f t="shared" ref="M18" si="22">AVERAGE(C18:L18)</f>
        <v>5.6680111072941921</v>
      </c>
      <c r="O18" s="79">
        <v>2019</v>
      </c>
      <c r="P18" s="15" t="s">
        <v>42</v>
      </c>
      <c r="Q18" s="5">
        <v>4801968</v>
      </c>
      <c r="R18" s="5">
        <v>2537844</v>
      </c>
      <c r="S18" s="5">
        <v>2658040</v>
      </c>
      <c r="T18" s="5">
        <v>2382725</v>
      </c>
      <c r="U18" s="5">
        <v>2435182</v>
      </c>
      <c r="V18" s="5">
        <v>2499964</v>
      </c>
      <c r="W18" s="5">
        <v>2905898</v>
      </c>
      <c r="X18" s="5">
        <v>1470262</v>
      </c>
      <c r="Y18" s="5">
        <v>1046762</v>
      </c>
      <c r="Z18" s="5">
        <v>1036308</v>
      </c>
      <c r="AA18" s="5">
        <f t="shared" si="21"/>
        <v>23774953</v>
      </c>
      <c r="AC18" s="81">
        <v>2019</v>
      </c>
      <c r="AD18" s="15" t="s">
        <v>42</v>
      </c>
      <c r="AE18" s="5">
        <v>785685.82000000007</v>
      </c>
      <c r="AF18" s="5">
        <v>428733.32</v>
      </c>
      <c r="AG18" s="5">
        <v>273085.98</v>
      </c>
      <c r="AH18" s="5">
        <v>448405.79</v>
      </c>
      <c r="AI18" s="5">
        <v>406583.18</v>
      </c>
      <c r="AJ18" s="5">
        <v>569405.9</v>
      </c>
      <c r="AK18" s="5">
        <v>430510.93</v>
      </c>
      <c r="AL18" s="5">
        <v>312671.96999999997</v>
      </c>
      <c r="AM18" s="5">
        <v>322138.15000000002</v>
      </c>
      <c r="AN18" s="5">
        <v>229253.04</v>
      </c>
      <c r="AO18" s="5">
        <f t="shared" si="14"/>
        <v>4206474.08</v>
      </c>
      <c r="AQ18" s="38"/>
      <c r="AR18" s="212"/>
      <c r="AS18" s="213"/>
      <c r="AT18" s="28"/>
      <c r="AU18" s="28"/>
    </row>
    <row r="19" spans="1:47" outlineLevel="1">
      <c r="A19" s="233">
        <v>2019</v>
      </c>
      <c r="B19" s="242" t="s">
        <v>43</v>
      </c>
      <c r="C19" s="225">
        <f t="shared" si="0"/>
        <v>6.413502746685773</v>
      </c>
      <c r="D19" s="225">
        <f t="shared" si="1"/>
        <v>6.226936376313942</v>
      </c>
      <c r="E19" s="225">
        <f t="shared" si="2"/>
        <v>11.110817245630319</v>
      </c>
      <c r="F19" s="225">
        <f t="shared" si="3"/>
        <v>5.8654136032542308</v>
      </c>
      <c r="G19" s="225">
        <f t="shared" si="4"/>
        <v>6.2156265299174702</v>
      </c>
      <c r="H19" s="225">
        <f t="shared" si="5"/>
        <v>4.5807092905863147</v>
      </c>
      <c r="I19" s="225">
        <f t="shared" si="6"/>
        <v>6.877197046007085</v>
      </c>
      <c r="J19" s="225">
        <f t="shared" si="7"/>
        <v>4.8942221829235795</v>
      </c>
      <c r="K19" s="225">
        <f t="shared" si="8"/>
        <v>3.2159632214257448</v>
      </c>
      <c r="L19" s="225">
        <f t="shared" si="9"/>
        <v>4.5076551350143363</v>
      </c>
      <c r="M19" s="234">
        <f t="shared" ref="M19" si="23">AVERAGE(C19:L19)</f>
        <v>5.9908043377758791</v>
      </c>
      <c r="O19" s="79">
        <v>2019</v>
      </c>
      <c r="P19" s="15" t="s">
        <v>43</v>
      </c>
      <c r="Q19" s="5">
        <v>5352922</v>
      </c>
      <c r="R19" s="5">
        <v>2845481</v>
      </c>
      <c r="S19" s="5">
        <v>2948277</v>
      </c>
      <c r="T19" s="5">
        <v>2575282</v>
      </c>
      <c r="U19" s="5">
        <v>2695983</v>
      </c>
      <c r="V19" s="5">
        <v>2768973</v>
      </c>
      <c r="W19" s="5">
        <v>3211376</v>
      </c>
      <c r="X19" s="5">
        <v>1598530</v>
      </c>
      <c r="Y19" s="5">
        <v>1118285</v>
      </c>
      <c r="Z19" s="5">
        <v>1099292</v>
      </c>
      <c r="AA19" s="5">
        <f t="shared" si="21"/>
        <v>26214401</v>
      </c>
      <c r="AC19" s="81">
        <v>2019</v>
      </c>
      <c r="AD19" s="15" t="s">
        <v>43</v>
      </c>
      <c r="AE19" s="5">
        <v>834633.15000000014</v>
      </c>
      <c r="AF19" s="5">
        <v>456963.23649999988</v>
      </c>
      <c r="AG19" s="5">
        <v>265351.94800000003</v>
      </c>
      <c r="AH19" s="5">
        <v>439062.30219999998</v>
      </c>
      <c r="AI19" s="5">
        <v>433742.75900000008</v>
      </c>
      <c r="AJ19" s="5">
        <v>604485.64279999991</v>
      </c>
      <c r="AK19" s="5">
        <v>466960.00980000006</v>
      </c>
      <c r="AL19" s="5">
        <v>326615.73999999993</v>
      </c>
      <c r="AM19" s="5">
        <v>347729.41200000001</v>
      </c>
      <c r="AN19" s="5">
        <v>243872.25</v>
      </c>
      <c r="AO19" s="5">
        <f t="shared" si="14"/>
        <v>4419416.4503000006</v>
      </c>
      <c r="AQ19" s="38"/>
      <c r="AR19" s="212"/>
      <c r="AS19" s="213"/>
      <c r="AT19" s="28"/>
      <c r="AU19" s="28"/>
    </row>
    <row r="20" spans="1:47" outlineLevel="1">
      <c r="A20" s="233">
        <v>2019</v>
      </c>
      <c r="B20" s="242" t="s">
        <v>44</v>
      </c>
      <c r="C20" s="225">
        <f t="shared" si="0"/>
        <v>6.0381999274553841</v>
      </c>
      <c r="D20" s="225">
        <f t="shared" si="1"/>
        <v>5.6189991134611752</v>
      </c>
      <c r="E20" s="225">
        <f t="shared" si="2"/>
        <v>9.3211882894423468</v>
      </c>
      <c r="F20" s="225">
        <f t="shared" si="3"/>
        <v>5.1465017881120234</v>
      </c>
      <c r="G20" s="225">
        <f t="shared" si="4"/>
        <v>5.6655294595698118</v>
      </c>
      <c r="H20" s="225">
        <f t="shared" si="5"/>
        <v>4.3490865755724988</v>
      </c>
      <c r="I20" s="225">
        <f t="shared" si="6"/>
        <v>6.7007208801453135</v>
      </c>
      <c r="J20" s="225">
        <f t="shared" si="7"/>
        <v>4.7422713843270099</v>
      </c>
      <c r="K20" s="225">
        <f t="shared" si="8"/>
        <v>3.0484146184855145</v>
      </c>
      <c r="L20" s="225">
        <f t="shared" si="9"/>
        <v>4.2817853050938854</v>
      </c>
      <c r="M20" s="234">
        <f t="shared" ref="M20" si="24">AVERAGE(C20:L20)</f>
        <v>5.4912697341664956</v>
      </c>
      <c r="O20" s="79">
        <v>2019</v>
      </c>
      <c r="P20" s="15" t="s">
        <v>44</v>
      </c>
      <c r="Q20" s="9">
        <v>4682595</v>
      </c>
      <c r="R20" s="9">
        <v>2344538</v>
      </c>
      <c r="S20" s="9">
        <v>2475889</v>
      </c>
      <c r="T20" s="9">
        <v>2270507</v>
      </c>
      <c r="U20" s="9">
        <v>2254955</v>
      </c>
      <c r="V20" s="9">
        <v>2408622</v>
      </c>
      <c r="W20" s="9">
        <v>2773342</v>
      </c>
      <c r="X20" s="9">
        <v>1395131</v>
      </c>
      <c r="Y20" s="9">
        <v>991302</v>
      </c>
      <c r="Z20" s="9">
        <v>976628</v>
      </c>
      <c r="AA20" s="5">
        <f t="shared" si="21"/>
        <v>22573509</v>
      </c>
      <c r="AC20" s="81">
        <v>2019</v>
      </c>
      <c r="AD20" s="15" t="s">
        <v>44</v>
      </c>
      <c r="AE20" s="5">
        <v>775495.19000000006</v>
      </c>
      <c r="AF20" s="5">
        <v>417251.89</v>
      </c>
      <c r="AG20" s="5">
        <v>265619.46000000002</v>
      </c>
      <c r="AH20" s="5">
        <v>441174.82</v>
      </c>
      <c r="AI20" s="5">
        <v>398013.11</v>
      </c>
      <c r="AJ20" s="5">
        <v>553822.5</v>
      </c>
      <c r="AK20" s="5">
        <v>413887.11</v>
      </c>
      <c r="AL20" s="5">
        <v>294190.46000000002</v>
      </c>
      <c r="AM20" s="5">
        <v>325186.08</v>
      </c>
      <c r="AN20" s="5">
        <v>228088.97</v>
      </c>
      <c r="AO20" s="5">
        <f t="shared" si="14"/>
        <v>4112729.5900000003</v>
      </c>
      <c r="AR20" s="28"/>
      <c r="AS20" s="215"/>
      <c r="AT20" s="28"/>
      <c r="AU20" s="28"/>
    </row>
    <row r="21" spans="1:47" outlineLevel="1">
      <c r="A21" s="233">
        <v>2019</v>
      </c>
      <c r="B21" s="242" t="s">
        <v>45</v>
      </c>
      <c r="C21" s="225">
        <f t="shared" si="0"/>
        <v>6.052449066949591</v>
      </c>
      <c r="D21" s="225">
        <f t="shared" si="1"/>
        <v>5.6427440127255446</v>
      </c>
      <c r="E21" s="225">
        <f t="shared" si="2"/>
        <v>9.3270405576189273</v>
      </c>
      <c r="F21" s="225">
        <f t="shared" si="3"/>
        <v>5.6988811028123569</v>
      </c>
      <c r="G21" s="225">
        <f t="shared" si="4"/>
        <v>5.650794619091779</v>
      </c>
      <c r="H21" s="225">
        <f t="shared" si="5"/>
        <v>4.3019010288341129</v>
      </c>
      <c r="I21" s="225">
        <f t="shared" si="6"/>
        <v>6.5701620234719318</v>
      </c>
      <c r="J21" s="225">
        <f t="shared" si="7"/>
        <v>5.1752927338889423</v>
      </c>
      <c r="K21" s="225">
        <f t="shared" si="8"/>
        <v>3.1151103990408835</v>
      </c>
      <c r="L21" s="225">
        <f t="shared" si="9"/>
        <v>4.7856280607832602</v>
      </c>
      <c r="M21" s="234">
        <f t="shared" ref="M21:M25" si="25">AVERAGE(C21:L21)</f>
        <v>5.632000360521733</v>
      </c>
      <c r="O21" s="79">
        <v>2019</v>
      </c>
      <c r="P21" s="15" t="s">
        <v>45</v>
      </c>
      <c r="Q21" s="9">
        <v>5060946</v>
      </c>
      <c r="R21" s="9">
        <v>2529331</v>
      </c>
      <c r="S21" s="9">
        <v>2629253</v>
      </c>
      <c r="T21" s="9">
        <v>2721178</v>
      </c>
      <c r="U21" s="9">
        <v>2441773</v>
      </c>
      <c r="V21" s="9">
        <v>2588456</v>
      </c>
      <c r="W21" s="9">
        <v>3005953</v>
      </c>
      <c r="X21" s="9">
        <v>1384646</v>
      </c>
      <c r="Y21" s="9">
        <v>1072585</v>
      </c>
      <c r="Z21" s="9">
        <v>1062976</v>
      </c>
      <c r="AA21" s="5">
        <f t="shared" ref="AA21" si="26">SUM(Q21:Z21)</f>
        <v>24497097</v>
      </c>
      <c r="AC21" s="81">
        <v>2019</v>
      </c>
      <c r="AD21" s="15" t="s">
        <v>45</v>
      </c>
      <c r="AE21" s="9">
        <v>836181.51</v>
      </c>
      <c r="AF21" s="9">
        <v>448244.86</v>
      </c>
      <c r="AG21" s="9">
        <v>281895.74</v>
      </c>
      <c r="AH21" s="9">
        <v>477493.38</v>
      </c>
      <c r="AI21" s="9">
        <v>432111.44</v>
      </c>
      <c r="AJ21" s="9">
        <v>601700.5</v>
      </c>
      <c r="AK21" s="9">
        <v>457515.81</v>
      </c>
      <c r="AL21" s="9">
        <v>267549.31</v>
      </c>
      <c r="AM21" s="9">
        <v>344316.85</v>
      </c>
      <c r="AN21" s="9">
        <v>222118.39</v>
      </c>
      <c r="AO21" s="5">
        <f t="shared" si="14"/>
        <v>4369127.79</v>
      </c>
      <c r="AR21" s="28"/>
      <c r="AS21" s="28"/>
      <c r="AT21" s="28"/>
      <c r="AU21" s="28"/>
    </row>
    <row r="22" spans="1:47" outlineLevel="1">
      <c r="A22" s="233">
        <v>2019</v>
      </c>
      <c r="B22" s="242" t="s">
        <v>46</v>
      </c>
      <c r="C22" s="225">
        <f t="shared" si="0"/>
        <v>6.3179772066013324</v>
      </c>
      <c r="D22" s="225">
        <f t="shared" si="1"/>
        <v>5.9041685263100048</v>
      </c>
      <c r="E22" s="225">
        <f t="shared" si="2"/>
        <v>9.8377594824663923</v>
      </c>
      <c r="F22" s="225">
        <f t="shared" si="3"/>
        <v>5.903200838074329</v>
      </c>
      <c r="G22" s="225">
        <f t="shared" si="4"/>
        <v>6.0544267969122547</v>
      </c>
      <c r="H22" s="225">
        <f t="shared" si="5"/>
        <v>4.6037763369933788</v>
      </c>
      <c r="I22" s="225">
        <f t="shared" si="6"/>
        <v>6.5716808706313588</v>
      </c>
      <c r="J22" s="225">
        <f t="shared" si="7"/>
        <v>4.6536214477689093</v>
      </c>
      <c r="K22" s="225">
        <f t="shared" si="8"/>
        <v>3.1553622790742</v>
      </c>
      <c r="L22" s="225">
        <f t="shared" si="9"/>
        <v>4.8233758528733777</v>
      </c>
      <c r="M22" s="234">
        <f t="shared" si="25"/>
        <v>5.7825349637705532</v>
      </c>
      <c r="O22" s="79">
        <v>2019</v>
      </c>
      <c r="P22" s="15" t="s">
        <v>46</v>
      </c>
      <c r="Q22" s="9">
        <v>5197692</v>
      </c>
      <c r="R22" s="9">
        <v>2634632</v>
      </c>
      <c r="S22" s="9">
        <v>2716969</v>
      </c>
      <c r="T22" s="9">
        <v>2815084</v>
      </c>
      <c r="U22" s="9">
        <v>2568732</v>
      </c>
      <c r="V22" s="9">
        <v>2691679</v>
      </c>
      <c r="W22" s="9">
        <v>2967666</v>
      </c>
      <c r="X22" s="9">
        <v>1396893</v>
      </c>
      <c r="Y22" s="9">
        <v>1073146</v>
      </c>
      <c r="Z22" s="9">
        <v>1067295</v>
      </c>
      <c r="AA22" s="5">
        <f t="shared" ref="AA22" si="27">SUM(Q22:Z22)</f>
        <v>25129788</v>
      </c>
      <c r="AC22" s="81">
        <v>2019</v>
      </c>
      <c r="AD22" s="15" t="s">
        <v>46</v>
      </c>
      <c r="AE22" s="9">
        <v>822682.93</v>
      </c>
      <c r="AF22" s="9">
        <v>446232.52</v>
      </c>
      <c r="AG22" s="9">
        <v>276177.62</v>
      </c>
      <c r="AH22" s="9">
        <v>476874.17</v>
      </c>
      <c r="AI22" s="9">
        <v>424273.36</v>
      </c>
      <c r="AJ22" s="9">
        <v>584667.63</v>
      </c>
      <c r="AK22" s="9">
        <v>451584.00999999995</v>
      </c>
      <c r="AL22" s="9">
        <v>300173.32</v>
      </c>
      <c r="AM22" s="9">
        <v>340102.31</v>
      </c>
      <c r="AN22" s="9">
        <v>221275.51999999999</v>
      </c>
      <c r="AO22" s="5">
        <f t="shared" si="14"/>
        <v>4344043.3899999997</v>
      </c>
      <c r="AR22" s="28"/>
      <c r="AS22" s="28"/>
      <c r="AT22" s="28"/>
      <c r="AU22" s="28"/>
    </row>
    <row r="23" spans="1:47" outlineLevel="1">
      <c r="A23" s="233">
        <v>2019</v>
      </c>
      <c r="B23" s="242" t="s">
        <v>47</v>
      </c>
      <c r="C23" s="225">
        <f t="shared" si="0"/>
        <v>6.3519022407209134</v>
      </c>
      <c r="D23" s="225">
        <f t="shared" si="1"/>
        <v>6.0202020144814412</v>
      </c>
      <c r="E23" s="225">
        <f t="shared" si="2"/>
        <v>10.120858463086979</v>
      </c>
      <c r="F23" s="225">
        <f t="shared" si="3"/>
        <v>6.0955382962121911</v>
      </c>
      <c r="G23" s="225">
        <f t="shared" si="4"/>
        <v>6.0629432062957695</v>
      </c>
      <c r="H23" s="225">
        <f t="shared" si="5"/>
        <v>4.6023694095712004</v>
      </c>
      <c r="I23" s="225">
        <f t="shared" si="6"/>
        <v>6.686004532408651</v>
      </c>
      <c r="J23" s="225">
        <f t="shared" si="7"/>
        <v>4.7082896830871075</v>
      </c>
      <c r="K23" s="225">
        <f t="shared" si="8"/>
        <v>3.1838065299220411</v>
      </c>
      <c r="L23" s="225">
        <f t="shared" si="9"/>
        <v>5.1050178553405132</v>
      </c>
      <c r="M23" s="234">
        <f t="shared" si="25"/>
        <v>5.8936932231126811</v>
      </c>
      <c r="O23" s="79">
        <v>2019</v>
      </c>
      <c r="P23" s="15" t="s">
        <v>47</v>
      </c>
      <c r="Q23" s="9">
        <v>5084238</v>
      </c>
      <c r="R23" s="9">
        <v>2640508</v>
      </c>
      <c r="S23" s="9">
        <v>2752633</v>
      </c>
      <c r="T23" s="9">
        <v>2864184</v>
      </c>
      <c r="U23" s="9">
        <v>2559624</v>
      </c>
      <c r="V23" s="9">
        <v>2681232</v>
      </c>
      <c r="W23" s="9">
        <v>3004154</v>
      </c>
      <c r="X23" s="9">
        <v>1425237</v>
      </c>
      <c r="Y23" s="9">
        <v>1063309</v>
      </c>
      <c r="Z23" s="9">
        <v>1105003</v>
      </c>
      <c r="AA23" s="5">
        <f>SUM(Q23:Z23)</f>
        <v>25180122</v>
      </c>
      <c r="AC23" s="81">
        <v>2019</v>
      </c>
      <c r="AD23" s="15" t="s">
        <v>47</v>
      </c>
      <c r="AE23" s="9">
        <v>800427.62109999999</v>
      </c>
      <c r="AF23" s="9">
        <v>438607.87290000002</v>
      </c>
      <c r="AG23" s="9">
        <v>271976.23700000002</v>
      </c>
      <c r="AH23" s="9">
        <v>469882.04499999998</v>
      </c>
      <c r="AI23" s="9">
        <v>422175.15700000001</v>
      </c>
      <c r="AJ23" s="9">
        <v>582576.44299999997</v>
      </c>
      <c r="AK23" s="9">
        <v>449319.7672</v>
      </c>
      <c r="AL23" s="9">
        <v>302708.0099</v>
      </c>
      <c r="AM23" s="9">
        <v>333974.125</v>
      </c>
      <c r="AN23" s="9">
        <v>216454.28700000001</v>
      </c>
      <c r="AO23" s="5">
        <f t="shared" si="14"/>
        <v>4288101.5650999993</v>
      </c>
      <c r="AR23" s="28"/>
      <c r="AS23" s="28"/>
      <c r="AT23" s="28"/>
      <c r="AU23" s="28"/>
    </row>
    <row r="24" spans="1:47" outlineLevel="1">
      <c r="A24" s="235">
        <v>2019</v>
      </c>
      <c r="B24" s="242" t="s">
        <v>48</v>
      </c>
      <c r="C24" s="225">
        <f t="shared" si="0"/>
        <v>6.3456365108694452</v>
      </c>
      <c r="D24" s="225">
        <f t="shared" si="1"/>
        <v>6.0959163938979097</v>
      </c>
      <c r="E24" s="225">
        <f t="shared" si="2"/>
        <v>10.00016248837392</v>
      </c>
      <c r="F24" s="225">
        <f t="shared" si="3"/>
        <v>6.0297751288293631</v>
      </c>
      <c r="G24" s="225">
        <f t="shared" si="4"/>
        <v>6.0699481960676991</v>
      </c>
      <c r="H24" s="225">
        <f t="shared" si="5"/>
        <v>4.473375220798208</v>
      </c>
      <c r="I24" s="225">
        <f t="shared" si="6"/>
        <v>6.748144072653937</v>
      </c>
      <c r="J24" s="225">
        <f t="shared" si="7"/>
        <v>4.8050294238219857</v>
      </c>
      <c r="K24" s="225">
        <f t="shared" si="8"/>
        <v>3.2193132138142748</v>
      </c>
      <c r="L24" s="225">
        <f t="shared" si="9"/>
        <v>5.3458096319790371</v>
      </c>
      <c r="M24" s="234">
        <f t="shared" si="25"/>
        <v>5.9133110281105781</v>
      </c>
      <c r="O24" s="79">
        <v>2019</v>
      </c>
      <c r="P24" s="15" t="s">
        <v>48</v>
      </c>
      <c r="Q24" s="9">
        <v>5321818</v>
      </c>
      <c r="R24" s="9">
        <v>2723270</v>
      </c>
      <c r="S24" s="9">
        <v>2818709</v>
      </c>
      <c r="T24" s="9">
        <v>2948686</v>
      </c>
      <c r="U24" s="9">
        <v>2654065</v>
      </c>
      <c r="V24" s="9">
        <v>2760959</v>
      </c>
      <c r="W24" s="9">
        <v>3148936</v>
      </c>
      <c r="X24" s="9">
        <v>1465956</v>
      </c>
      <c r="Y24" s="9">
        <v>1084591</v>
      </c>
      <c r="Z24" s="9">
        <v>1134322</v>
      </c>
      <c r="AA24" s="5">
        <f>SUM(Q24:Z24)</f>
        <v>26061312</v>
      </c>
      <c r="AC24" s="80">
        <v>2019</v>
      </c>
      <c r="AD24" s="15" t="s">
        <v>48</v>
      </c>
      <c r="AE24" s="9">
        <v>838657.86999999988</v>
      </c>
      <c r="AF24" s="9">
        <v>446736.77</v>
      </c>
      <c r="AG24" s="9">
        <v>281866.32</v>
      </c>
      <c r="AH24" s="9">
        <v>489020.89</v>
      </c>
      <c r="AI24" s="9">
        <v>437246.73</v>
      </c>
      <c r="AJ24" s="9">
        <v>617198.17000000004</v>
      </c>
      <c r="AK24" s="9">
        <v>466637.34</v>
      </c>
      <c r="AL24" s="9">
        <v>305087.83</v>
      </c>
      <c r="AM24" s="9">
        <v>336901.36</v>
      </c>
      <c r="AN24" s="9">
        <v>212189</v>
      </c>
      <c r="AO24" s="5">
        <f>SUM(AE24:AN24)</f>
        <v>4431542.28</v>
      </c>
      <c r="AR24" s="28"/>
      <c r="AS24" s="28"/>
      <c r="AT24" s="28"/>
      <c r="AU24" s="28"/>
    </row>
    <row r="25" spans="1:47" outlineLevel="1">
      <c r="A25" s="235">
        <v>2019</v>
      </c>
      <c r="B25" s="242" t="s">
        <v>49</v>
      </c>
      <c r="C25" s="225">
        <f t="shared" ref="C25" si="28">Q25/AE25</f>
        <v>6.0129621177300452</v>
      </c>
      <c r="D25" s="225">
        <f t="shared" ref="D25" si="29">R25/AF25</f>
        <v>5.5855790348893386</v>
      </c>
      <c r="E25" s="225">
        <f t="shared" ref="E25" si="30">S25/AG25</f>
        <v>8.9853689842084226</v>
      </c>
      <c r="F25" s="225">
        <f t="shared" ref="F25" si="31">T25/AH25</f>
        <v>5.5770322031493835</v>
      </c>
      <c r="G25" s="225">
        <f t="shared" ref="G25" si="32">U25/AI25</f>
        <v>5.7411136591092138</v>
      </c>
      <c r="H25" s="225">
        <f t="shared" ref="H25" si="33">V25/AJ25</f>
        <v>4.1608621311167893</v>
      </c>
      <c r="I25" s="225">
        <f t="shared" ref="I25" si="34">W25/AK25</f>
        <v>6.4136273874773808</v>
      </c>
      <c r="J25" s="225">
        <f t="shared" ref="J25" si="35">X25/AL25</f>
        <v>4.3978343572790353</v>
      </c>
      <c r="K25" s="225">
        <f t="shared" ref="K25" si="36">Y25/AM25</f>
        <v>2.9306327091280866</v>
      </c>
      <c r="L25" s="225">
        <f t="shared" ref="L25" si="37">Z25/AN25</f>
        <v>4.7800416131556771</v>
      </c>
      <c r="M25" s="234">
        <f t="shared" si="25"/>
        <v>5.4585054197243368</v>
      </c>
      <c r="O25" s="74">
        <v>2019</v>
      </c>
      <c r="P25" s="204" t="s">
        <v>49</v>
      </c>
      <c r="Q25" s="9">
        <v>4498269</v>
      </c>
      <c r="R25" s="9">
        <v>2200041</v>
      </c>
      <c r="S25" s="9">
        <v>2341260</v>
      </c>
      <c r="T25" s="9">
        <v>2396490</v>
      </c>
      <c r="U25" s="9">
        <v>2216409</v>
      </c>
      <c r="V25" s="9">
        <v>2252547</v>
      </c>
      <c r="W25" s="9">
        <v>2592856</v>
      </c>
      <c r="X25" s="9">
        <v>1217536</v>
      </c>
      <c r="Y25" s="9">
        <v>873309</v>
      </c>
      <c r="Z25" s="9">
        <v>914721</v>
      </c>
      <c r="AA25" s="53">
        <f t="shared" ref="AA25:AA31" si="38">SUM(Q25:Z25)</f>
        <v>21503438</v>
      </c>
      <c r="AC25" s="80">
        <v>2019</v>
      </c>
      <c r="AD25" s="15" t="s">
        <v>49</v>
      </c>
      <c r="AE25" s="9">
        <v>748095.35000000009</v>
      </c>
      <c r="AF25" s="9">
        <v>393878.77</v>
      </c>
      <c r="AG25" s="9">
        <v>260563.59</v>
      </c>
      <c r="AH25" s="9">
        <v>429707.04</v>
      </c>
      <c r="AI25" s="9">
        <v>386059.07</v>
      </c>
      <c r="AJ25" s="9">
        <v>541365.45000000007</v>
      </c>
      <c r="AK25" s="9">
        <v>404272.94</v>
      </c>
      <c r="AL25" s="9">
        <v>276848.99</v>
      </c>
      <c r="AM25" s="9">
        <v>297993.33</v>
      </c>
      <c r="AN25" s="9">
        <v>191362.56</v>
      </c>
      <c r="AO25" s="5">
        <f t="shared" ref="AO25:AO29" si="39">SUM(AE25:AN25)</f>
        <v>3930147.0900000003</v>
      </c>
      <c r="AP25" s="205" t="s">
        <v>62</v>
      </c>
      <c r="AR25" s="28"/>
      <c r="AS25" s="28"/>
      <c r="AT25" s="28"/>
      <c r="AU25" s="28"/>
    </row>
    <row r="26" spans="1:47" outlineLevel="1">
      <c r="A26" s="235">
        <v>2019</v>
      </c>
      <c r="B26" s="242" t="s">
        <v>39</v>
      </c>
      <c r="C26" s="225">
        <f t="shared" ref="C26" si="40">Q26/AE26</f>
        <v>6.0053948291127819</v>
      </c>
      <c r="D26" s="225">
        <f t="shared" ref="D26" si="41">R26/AF26</f>
        <v>5.1894219453807056</v>
      </c>
      <c r="E26" s="225">
        <f t="shared" ref="E26" si="42">S26/AG26</f>
        <v>9.6332353583134775</v>
      </c>
      <c r="F26" s="225">
        <f t="shared" ref="F26" si="43">T26/AH26</f>
        <v>5.417127855432871</v>
      </c>
      <c r="G26" s="225">
        <f t="shared" ref="G26" si="44">U26/AI26</f>
        <v>5.3176031970368927</v>
      </c>
      <c r="H26" s="225">
        <f t="shared" ref="H26" si="45">V26/AJ26</f>
        <v>4.0809464567912501</v>
      </c>
      <c r="I26" s="225">
        <f t="shared" ref="I26" si="46">W26/AK26</f>
        <v>6.4084855182532232</v>
      </c>
      <c r="J26" s="225">
        <f t="shared" ref="J26" si="47">X26/AL26</f>
        <v>4.3657358372269659</v>
      </c>
      <c r="K26" s="225">
        <f t="shared" ref="K26" si="48">Y26/AM26</f>
        <v>3.0030148455915597</v>
      </c>
      <c r="L26" s="225">
        <f t="shared" ref="L26" si="49">Z26/AN26</f>
        <v>4.7158669558368995</v>
      </c>
      <c r="M26" s="234">
        <f t="shared" ref="M26" si="50">AVERAGE(C26:L26)</f>
        <v>5.4136832798976631</v>
      </c>
      <c r="O26" s="74">
        <v>2019</v>
      </c>
      <c r="P26" s="15" t="s">
        <v>39</v>
      </c>
      <c r="Q26" s="9">
        <v>4862843</v>
      </c>
      <c r="R26" s="9">
        <v>2249462</v>
      </c>
      <c r="S26" s="9">
        <v>2468048</v>
      </c>
      <c r="T26" s="9">
        <v>2576732</v>
      </c>
      <c r="U26" s="9">
        <v>2182238</v>
      </c>
      <c r="V26" s="9">
        <v>2421360</v>
      </c>
      <c r="W26" s="9">
        <v>2840889</v>
      </c>
      <c r="X26" s="9">
        <v>1333596</v>
      </c>
      <c r="Y26" s="9">
        <v>986135</v>
      </c>
      <c r="Z26" s="9">
        <v>955730</v>
      </c>
      <c r="AA26" s="53">
        <f t="shared" si="38"/>
        <v>22877033</v>
      </c>
      <c r="AC26" s="80">
        <v>2019</v>
      </c>
      <c r="AD26" s="15" t="s">
        <v>39</v>
      </c>
      <c r="AE26" s="9">
        <v>809745.76</v>
      </c>
      <c r="AF26" s="9">
        <v>433470.63</v>
      </c>
      <c r="AG26" s="9">
        <v>256201.36</v>
      </c>
      <c r="AH26" s="9">
        <v>475663.87</v>
      </c>
      <c r="AI26" s="9">
        <v>410380</v>
      </c>
      <c r="AJ26" s="9">
        <v>593332.95000000007</v>
      </c>
      <c r="AK26" s="9">
        <v>443301.15</v>
      </c>
      <c r="AL26" s="9">
        <v>305468.78000000003</v>
      </c>
      <c r="AM26" s="9">
        <v>328381.65999999997</v>
      </c>
      <c r="AN26" s="9">
        <v>202662.63</v>
      </c>
      <c r="AO26" s="5">
        <f t="shared" si="39"/>
        <v>4258608.79</v>
      </c>
      <c r="AR26" s="28"/>
      <c r="AS26" s="28"/>
      <c r="AT26" s="28"/>
      <c r="AU26" s="28"/>
    </row>
    <row r="27" spans="1:47" ht="15.6">
      <c r="A27" s="235">
        <v>2020</v>
      </c>
      <c r="B27" s="245" t="s">
        <v>50</v>
      </c>
      <c r="C27" s="225">
        <f t="shared" ref="C27" si="51">Q27/AE27</f>
        <v>5.4968117966594789</v>
      </c>
      <c r="D27" s="225">
        <f t="shared" ref="D27:D28" si="52">R27/AF27</f>
        <v>4.8744222385998723</v>
      </c>
      <c r="E27" s="225">
        <f t="shared" ref="E27:E28" si="53">S27/AG27</f>
        <v>7.6964920034171387</v>
      </c>
      <c r="F27" s="225">
        <f t="shared" ref="F27:F28" si="54">T27/AH27</f>
        <v>5.1224535160451925</v>
      </c>
      <c r="G27" s="225">
        <f t="shared" ref="G27:G28" si="55">U27/AI27</f>
        <v>5.0930883594847911</v>
      </c>
      <c r="H27" s="225">
        <f t="shared" ref="H27:H28" si="56">V27/AJ27</f>
        <v>3.8419799065804829</v>
      </c>
      <c r="I27" s="225">
        <f t="shared" ref="I27:I28" si="57">W27/AK27</f>
        <v>5.804085078620993</v>
      </c>
      <c r="J27" s="225">
        <f t="shared" ref="J27:J28" si="58">X27/AL27</f>
        <v>4.2062304055310209</v>
      </c>
      <c r="K27" s="225">
        <f t="shared" ref="K27:K28" si="59">Y27/AM27</f>
        <v>2.7824557894829973</v>
      </c>
      <c r="L27" s="225">
        <f t="shared" ref="L27:L28" si="60">Z27/AN27</f>
        <v>4.5727766261081015</v>
      </c>
      <c r="M27" s="234">
        <f t="shared" ref="M27:M28" si="61">AVERAGE(C27:L27)</f>
        <v>4.949079572053007</v>
      </c>
      <c r="O27" s="71">
        <v>2020</v>
      </c>
      <c r="P27" s="71" t="s">
        <v>50</v>
      </c>
      <c r="Q27" s="9">
        <v>4385014</v>
      </c>
      <c r="R27" s="9">
        <v>2132196</v>
      </c>
      <c r="S27" s="9">
        <v>2154750</v>
      </c>
      <c r="T27" s="9">
        <v>2456764</v>
      </c>
      <c r="U27" s="9">
        <v>2129396</v>
      </c>
      <c r="V27" s="9">
        <v>2243996</v>
      </c>
      <c r="W27" s="9">
        <v>2605940</v>
      </c>
      <c r="X27" s="9">
        <v>1260669</v>
      </c>
      <c r="Y27" s="9">
        <v>915174</v>
      </c>
      <c r="Z27" s="9">
        <v>895406</v>
      </c>
      <c r="AA27" s="53">
        <f t="shared" si="38"/>
        <v>21179305</v>
      </c>
      <c r="AC27" s="71">
        <v>2020</v>
      </c>
      <c r="AD27" s="71" t="s">
        <v>50</v>
      </c>
      <c r="AE27" s="9">
        <v>797737.7</v>
      </c>
      <c r="AF27" s="9">
        <v>437425.38</v>
      </c>
      <c r="AG27" s="9">
        <v>279965.21000000002</v>
      </c>
      <c r="AH27" s="9">
        <v>479606.89</v>
      </c>
      <c r="AI27" s="9">
        <v>418095.24</v>
      </c>
      <c r="AJ27" s="9">
        <v>584072.80999999994</v>
      </c>
      <c r="AK27" s="9">
        <v>448983.77</v>
      </c>
      <c r="AL27" s="9">
        <v>299714.68</v>
      </c>
      <c r="AM27" s="9">
        <v>328908.73</v>
      </c>
      <c r="AN27" s="9">
        <v>195812.32</v>
      </c>
      <c r="AO27" s="5">
        <f t="shared" si="39"/>
        <v>4270322.7300000004</v>
      </c>
      <c r="AR27" s="28"/>
      <c r="AS27" s="28"/>
      <c r="AT27" s="28"/>
      <c r="AU27" s="28"/>
    </row>
    <row r="28" spans="1:47">
      <c r="A28" s="235">
        <v>2020</v>
      </c>
      <c r="B28" s="241" t="s">
        <v>40</v>
      </c>
      <c r="C28" s="225">
        <f t="shared" ref="C28:C33" si="62">Q28/AE28</f>
        <v>6.3941598683211538</v>
      </c>
      <c r="D28" s="225">
        <f t="shared" si="52"/>
        <v>5.928689667713944</v>
      </c>
      <c r="E28" s="225">
        <f t="shared" si="53"/>
        <v>9.9722036338248063</v>
      </c>
      <c r="F28" s="225">
        <f t="shared" si="54"/>
        <v>5.7160762578983313</v>
      </c>
      <c r="G28" s="225">
        <f t="shared" si="55"/>
        <v>6.2136989823043924</v>
      </c>
      <c r="H28" s="225">
        <f t="shared" si="56"/>
        <v>4.091096649951476</v>
      </c>
      <c r="I28" s="225">
        <f t="shared" si="57"/>
        <v>6.569226224540663</v>
      </c>
      <c r="J28" s="225">
        <f t="shared" si="58"/>
        <v>4.5365136403478488</v>
      </c>
      <c r="K28" s="225">
        <f t="shared" si="59"/>
        <v>3.1585641345772042</v>
      </c>
      <c r="L28" s="225">
        <f t="shared" si="60"/>
        <v>5.0538640557830394</v>
      </c>
      <c r="M28" s="234">
        <f t="shared" si="61"/>
        <v>5.7634093115262859</v>
      </c>
      <c r="O28" s="70">
        <v>2020</v>
      </c>
      <c r="P28" s="2" t="s">
        <v>40</v>
      </c>
      <c r="Q28" s="9">
        <v>4943669</v>
      </c>
      <c r="R28" s="9">
        <v>2501202</v>
      </c>
      <c r="S28" s="9">
        <v>2630961</v>
      </c>
      <c r="T28" s="9">
        <v>2630421</v>
      </c>
      <c r="U28" s="9">
        <v>2478884</v>
      </c>
      <c r="V28" s="9">
        <v>2429396</v>
      </c>
      <c r="W28" s="9">
        <v>2896950</v>
      </c>
      <c r="X28" s="9">
        <v>1318680</v>
      </c>
      <c r="Y28" s="9">
        <v>1022875</v>
      </c>
      <c r="Z28" s="9">
        <v>956634</v>
      </c>
      <c r="AA28" s="53">
        <f t="shared" si="38"/>
        <v>23809672</v>
      </c>
      <c r="AC28" s="70">
        <v>2020</v>
      </c>
      <c r="AD28" s="2" t="s">
        <v>40</v>
      </c>
      <c r="AE28" s="9">
        <v>773153.8</v>
      </c>
      <c r="AF28" s="9">
        <v>421881.08</v>
      </c>
      <c r="AG28" s="9">
        <v>263829.45</v>
      </c>
      <c r="AH28" s="9">
        <v>460179.48</v>
      </c>
      <c r="AI28" s="9">
        <v>398938.54</v>
      </c>
      <c r="AJ28" s="9">
        <v>593825.13</v>
      </c>
      <c r="AK28" s="9">
        <v>440988.01</v>
      </c>
      <c r="AL28" s="9">
        <v>290681.37</v>
      </c>
      <c r="AM28" s="9">
        <v>323841.77</v>
      </c>
      <c r="AN28" s="9">
        <v>189287.64</v>
      </c>
      <c r="AO28" s="53">
        <f t="shared" si="39"/>
        <v>4156606.2700000005</v>
      </c>
      <c r="AR28" s="28"/>
      <c r="AS28" s="28"/>
      <c r="AT28" s="28"/>
      <c r="AU28" s="28"/>
    </row>
    <row r="29" spans="1:47">
      <c r="A29" s="235">
        <v>2020</v>
      </c>
      <c r="B29" s="241" t="s">
        <v>41</v>
      </c>
      <c r="C29" s="225">
        <f t="shared" si="62"/>
        <v>4.5851172619754959</v>
      </c>
      <c r="D29" s="225">
        <f t="shared" ref="D29" si="63">R29/AF29</f>
        <v>3.844297801001237</v>
      </c>
      <c r="E29" s="225">
        <f t="shared" ref="E29" si="64">S29/AG29</f>
        <v>7.6047084575008448</v>
      </c>
      <c r="F29" s="225">
        <f t="shared" ref="F29" si="65">T29/AH29</f>
        <v>4.553352927350466</v>
      </c>
      <c r="G29" s="225">
        <f t="shared" ref="G29" si="66">U29/AI29</f>
        <v>4.438132688326677</v>
      </c>
      <c r="H29" s="225">
        <f t="shared" ref="H29" si="67">V29/AJ29</f>
        <v>3.3404949190464115</v>
      </c>
      <c r="I29" s="225">
        <f t="shared" ref="I29" si="68">W29/AK29</f>
        <v>4.8678991614386078</v>
      </c>
      <c r="J29" s="225">
        <f t="shared" ref="J29" si="69">X29/AL29</f>
        <v>3.476447697633243</v>
      </c>
      <c r="K29" s="225">
        <f t="shared" ref="K29" si="70">Y29/AM29</f>
        <v>2.3260630921524776</v>
      </c>
      <c r="L29" s="225">
        <f t="shared" ref="L29" si="71">Z29/AN29</f>
        <v>3.0318184024365085</v>
      </c>
      <c r="M29" s="234">
        <f t="shared" ref="M29" si="72">AVERAGE(C29:L29)</f>
        <v>4.2068332408861959</v>
      </c>
      <c r="O29" s="70">
        <v>2020</v>
      </c>
      <c r="P29" s="2" t="s">
        <v>41</v>
      </c>
      <c r="Q29" s="9">
        <v>3447136</v>
      </c>
      <c r="R29" s="9">
        <v>1615321</v>
      </c>
      <c r="S29" s="9">
        <v>1843837</v>
      </c>
      <c r="T29" s="9">
        <v>1988006</v>
      </c>
      <c r="U29" s="9">
        <v>1662739</v>
      </c>
      <c r="V29" s="9">
        <v>1789972</v>
      </c>
      <c r="W29" s="9">
        <v>2028346</v>
      </c>
      <c r="X29" s="9">
        <v>1013667</v>
      </c>
      <c r="Y29" s="9">
        <v>714901</v>
      </c>
      <c r="Z29" s="9">
        <v>599667</v>
      </c>
      <c r="AA29" s="53">
        <f t="shared" si="38"/>
        <v>16703592</v>
      </c>
      <c r="AC29" s="70">
        <v>2020</v>
      </c>
      <c r="AD29" s="2" t="s">
        <v>41</v>
      </c>
      <c r="AE29" s="9">
        <v>751809.78</v>
      </c>
      <c r="AF29" s="9">
        <v>420186.23</v>
      </c>
      <c r="AG29" s="9">
        <v>242459.91944390003</v>
      </c>
      <c r="AH29" s="9">
        <v>436602.66</v>
      </c>
      <c r="AI29" s="9">
        <v>374648.33</v>
      </c>
      <c r="AJ29" s="9">
        <v>535840.36</v>
      </c>
      <c r="AK29" s="9">
        <v>416677.89999999997</v>
      </c>
      <c r="AL29" s="9">
        <v>291581.26</v>
      </c>
      <c r="AM29" s="9">
        <v>307343.77</v>
      </c>
      <c r="AN29" s="9">
        <v>197791.2</v>
      </c>
      <c r="AO29" s="53">
        <f t="shared" si="39"/>
        <v>3974941.4094438995</v>
      </c>
      <c r="AR29" s="28"/>
      <c r="AS29" s="28"/>
      <c r="AT29" s="28"/>
      <c r="AU29" s="28"/>
    </row>
    <row r="30" spans="1:47">
      <c r="A30" s="235">
        <v>2020</v>
      </c>
      <c r="B30" s="241" t="s">
        <v>42</v>
      </c>
      <c r="C30" s="225">
        <f t="shared" si="62"/>
        <v>1.4012942773572707</v>
      </c>
      <c r="D30" s="225">
        <f t="shared" ref="D30" si="73">R30/AF30</f>
        <v>0.88162621976283573</v>
      </c>
      <c r="E30" s="225">
        <f t="shared" ref="E30" si="74">S30/AG30</f>
        <v>2.9915931957476785</v>
      </c>
      <c r="F30" s="225">
        <f t="shared" ref="F30" si="75">T30/AH30</f>
        <v>1.8802661263582463</v>
      </c>
      <c r="G30" s="225">
        <f t="shared" ref="G30" si="76">U30/AI30</f>
        <v>1.3591550259934504</v>
      </c>
      <c r="H30" s="225">
        <f t="shared" ref="H30" si="77">V30/AJ30</f>
        <v>1.2196480286288274</v>
      </c>
      <c r="I30" s="225">
        <f t="shared" ref="I30" si="78">W30/AK30</f>
        <v>1.4479934990613981</v>
      </c>
      <c r="J30" s="225">
        <f t="shared" ref="J30" si="79">X30/AL30</f>
        <v>1.6953248267705348</v>
      </c>
      <c r="K30" s="225">
        <f t="shared" ref="K30" si="80">Y30/AM30</f>
        <v>0.71916290173954045</v>
      </c>
      <c r="L30" s="225">
        <f t="shared" ref="L30" si="81">Z30/AN30</f>
        <v>1.1840922001733858</v>
      </c>
      <c r="M30" s="234">
        <f t="shared" ref="M30" si="82">AVERAGE(C30:L30)</f>
        <v>1.4780156301593166</v>
      </c>
      <c r="O30" s="70">
        <v>2020</v>
      </c>
      <c r="P30" s="2" t="s">
        <v>42</v>
      </c>
      <c r="Q30" s="9">
        <v>988136</v>
      </c>
      <c r="R30" s="9">
        <v>319770</v>
      </c>
      <c r="S30" s="9">
        <v>471217</v>
      </c>
      <c r="T30" s="9">
        <v>723067</v>
      </c>
      <c r="U30" s="9">
        <v>406027</v>
      </c>
      <c r="V30" s="9">
        <v>592285</v>
      </c>
      <c r="W30" s="9">
        <v>538754</v>
      </c>
      <c r="X30" s="9">
        <v>459808</v>
      </c>
      <c r="Y30" s="9">
        <v>187680</v>
      </c>
      <c r="Z30" s="9">
        <v>230596</v>
      </c>
      <c r="AA30" s="53">
        <f t="shared" si="38"/>
        <v>4917340</v>
      </c>
      <c r="AC30" s="70">
        <v>2020</v>
      </c>
      <c r="AD30" s="2" t="s">
        <v>42</v>
      </c>
      <c r="AE30" s="9">
        <v>705159.52</v>
      </c>
      <c r="AF30" s="9">
        <v>362704.73</v>
      </c>
      <c r="AG30" s="9">
        <v>157513.72902900001</v>
      </c>
      <c r="AH30" s="9">
        <v>384555.67</v>
      </c>
      <c r="AI30" s="9">
        <v>298734.87</v>
      </c>
      <c r="AJ30" s="9">
        <v>485619.61</v>
      </c>
      <c r="AK30" s="9">
        <v>372069.35000000003</v>
      </c>
      <c r="AL30" s="9">
        <v>271221.18</v>
      </c>
      <c r="AM30" s="9">
        <v>260970.08</v>
      </c>
      <c r="AN30" s="9">
        <v>194744.97</v>
      </c>
      <c r="AO30" s="53">
        <f>SUM(AE30:AN30)</f>
        <v>3493293.7090290003</v>
      </c>
      <c r="AR30" s="28"/>
      <c r="AS30" s="28"/>
      <c r="AT30" s="28"/>
      <c r="AU30" s="28"/>
    </row>
    <row r="31" spans="1:47">
      <c r="A31" s="235">
        <v>2020</v>
      </c>
      <c r="B31" s="241" t="s">
        <v>43</v>
      </c>
      <c r="C31" s="225">
        <f t="shared" si="62"/>
        <v>1.6118050819912055</v>
      </c>
      <c r="D31" s="225">
        <f t="shared" ref="D31" si="83">R31/AF31</f>
        <v>1.054186257433763</v>
      </c>
      <c r="E31" s="225">
        <f t="shared" ref="E31" si="84">S31/AG31</f>
        <v>2.3155756995778867</v>
      </c>
      <c r="F31" s="225">
        <f t="shared" ref="F31" si="85">T31/AH31</f>
        <v>1.9288837007745023</v>
      </c>
      <c r="G31" s="225">
        <f t="shared" ref="G31" si="86">U31/AI31</f>
        <v>1.3568979015554887</v>
      </c>
      <c r="H31" s="225">
        <f t="shared" ref="H31" si="87">V31/AJ31</f>
        <v>1.2616944808831336</v>
      </c>
      <c r="I31" s="225">
        <f t="shared" ref="I31" si="88">W31/AK31</f>
        <v>1.6824792735527303</v>
      </c>
      <c r="J31" s="225">
        <f t="shared" ref="J31" si="89">X31/AL31</f>
        <v>1.5643905914614982</v>
      </c>
      <c r="K31" s="225">
        <f t="shared" ref="K31" si="90">Y31/AM31</f>
        <v>0.79826928860366508</v>
      </c>
      <c r="L31" s="225">
        <f t="shared" ref="L31" si="91">Z31/AN31</f>
        <v>1.2268718922915463</v>
      </c>
      <c r="M31" s="234">
        <f t="shared" ref="M31" si="92">AVERAGE(C31:L31)</f>
        <v>1.480105416812542</v>
      </c>
      <c r="O31" s="70">
        <v>2020</v>
      </c>
      <c r="P31" s="2" t="s">
        <v>43</v>
      </c>
      <c r="Q31" s="9">
        <v>1368586</v>
      </c>
      <c r="R31" s="9">
        <v>487699</v>
      </c>
      <c r="S31" s="9">
        <v>648385</v>
      </c>
      <c r="T31" s="9">
        <v>989884</v>
      </c>
      <c r="U31" s="9">
        <v>580090</v>
      </c>
      <c r="V31" s="9">
        <v>798571</v>
      </c>
      <c r="W31" s="9">
        <v>784492</v>
      </c>
      <c r="X31" s="9">
        <v>575150</v>
      </c>
      <c r="Y31" s="9">
        <v>280141</v>
      </c>
      <c r="Z31" s="9">
        <v>277629</v>
      </c>
      <c r="AA31" s="53">
        <f t="shared" si="38"/>
        <v>6790627</v>
      </c>
      <c r="AC31" s="70">
        <v>2020</v>
      </c>
      <c r="AD31" s="2" t="s">
        <v>43</v>
      </c>
      <c r="AE31" s="9">
        <v>849101.43</v>
      </c>
      <c r="AF31" s="9">
        <v>462630.77</v>
      </c>
      <c r="AG31" s="9">
        <v>280010.28000000003</v>
      </c>
      <c r="AH31" s="9">
        <v>513190.09</v>
      </c>
      <c r="AI31" s="9">
        <v>427511.9</v>
      </c>
      <c r="AJ31" s="9">
        <v>632935.31999999995</v>
      </c>
      <c r="AK31" s="9">
        <v>466271.42</v>
      </c>
      <c r="AL31" s="9">
        <v>367651.15</v>
      </c>
      <c r="AM31" s="9">
        <v>350935.46</v>
      </c>
      <c r="AN31" s="9">
        <v>226290.13</v>
      </c>
      <c r="AO31" s="53">
        <f t="shared" ref="AO31" si="93">SUM(AE31:AN31)</f>
        <v>4576527.95</v>
      </c>
      <c r="AR31" s="28"/>
      <c r="AS31" s="28"/>
      <c r="AT31" s="28"/>
      <c r="AU31" s="28"/>
    </row>
    <row r="32" spans="1:47">
      <c r="A32" s="235">
        <v>2020</v>
      </c>
      <c r="B32" s="242" t="s">
        <v>44</v>
      </c>
      <c r="C32" s="225">
        <f t="shared" si="62"/>
        <v>2.0566371179902525</v>
      </c>
      <c r="D32" s="225">
        <f t="shared" ref="D32" si="94">R32/AF32</f>
        <v>1.4599212953074867</v>
      </c>
      <c r="E32" s="225">
        <f t="shared" ref="E32" si="95">S32/AG32</f>
        <v>2.9649383103403579</v>
      </c>
      <c r="F32" s="225">
        <f t="shared" ref="F32" si="96">T32/AH32</f>
        <v>2.4994978876414842</v>
      </c>
      <c r="G32" s="225">
        <f t="shared" ref="G32" si="97">U32/AI32</f>
        <v>1.8092494285348193</v>
      </c>
      <c r="H32" s="225">
        <f t="shared" ref="H32" si="98">V32/AJ32</f>
        <v>1.696825984896968</v>
      </c>
      <c r="I32" s="225">
        <f t="shared" ref="I32" si="99">W32/AK32</f>
        <v>2.280217933529491</v>
      </c>
      <c r="J32" s="225">
        <f t="shared" ref="J32" si="100">X32/AL32</f>
        <v>1.8758759115899946</v>
      </c>
      <c r="K32" s="225">
        <f t="shared" ref="K32" si="101">Y32/AM32</f>
        <v>1.0659080558144414</v>
      </c>
      <c r="L32" s="225">
        <f t="shared" ref="L32" si="102">Z32/AN32</f>
        <v>1.4408225040577154</v>
      </c>
      <c r="M32" s="234">
        <f t="shared" ref="M32" si="103">AVERAGE(C32:L32)</f>
        <v>1.9149894429703012</v>
      </c>
      <c r="O32" s="70">
        <v>2020</v>
      </c>
      <c r="P32" s="15" t="s">
        <v>44</v>
      </c>
      <c r="Q32" s="9">
        <v>1627280</v>
      </c>
      <c r="R32" s="9">
        <v>652711</v>
      </c>
      <c r="S32" s="9">
        <v>828558</v>
      </c>
      <c r="T32" s="9">
        <v>1233042</v>
      </c>
      <c r="U32" s="9">
        <v>742439</v>
      </c>
      <c r="V32" s="9">
        <v>1032472</v>
      </c>
      <c r="W32" s="9">
        <v>1025800</v>
      </c>
      <c r="X32" s="9">
        <v>694021</v>
      </c>
      <c r="Y32" s="9">
        <v>362619</v>
      </c>
      <c r="Z32" s="9">
        <v>322894</v>
      </c>
      <c r="AA32" s="53">
        <f t="shared" ref="AA32" si="104">SUM(Q32:Z32)</f>
        <v>8521836</v>
      </c>
      <c r="AC32" s="70">
        <v>2020</v>
      </c>
      <c r="AD32" s="15" t="s">
        <v>44</v>
      </c>
      <c r="AE32" s="9">
        <v>791233.41</v>
      </c>
      <c r="AF32" s="9">
        <v>447086.43</v>
      </c>
      <c r="AG32" s="9">
        <v>279452.02</v>
      </c>
      <c r="AH32" s="9">
        <v>493315.88</v>
      </c>
      <c r="AI32" s="9">
        <v>410357.46</v>
      </c>
      <c r="AJ32" s="9">
        <v>608472.53</v>
      </c>
      <c r="AK32" s="9">
        <v>449869.28</v>
      </c>
      <c r="AL32" s="9">
        <v>369971.7</v>
      </c>
      <c r="AM32" s="9">
        <v>340197.26</v>
      </c>
      <c r="AN32" s="9">
        <v>224103.94</v>
      </c>
      <c r="AO32" s="53">
        <f t="shared" ref="AO32" si="105">SUM(AE32:AN32)</f>
        <v>4414059.9100000011</v>
      </c>
      <c r="AR32" s="28"/>
      <c r="AS32" s="28"/>
      <c r="AT32" s="28"/>
      <c r="AU32" s="28"/>
    </row>
    <row r="33" spans="1:47">
      <c r="A33" s="235">
        <v>2020</v>
      </c>
      <c r="B33" s="242" t="s">
        <v>45</v>
      </c>
      <c r="C33" s="225">
        <f t="shared" si="62"/>
        <v>2.2671930797756898</v>
      </c>
      <c r="D33" s="225">
        <f t="shared" ref="D33" si="106">R33/AF33</f>
        <v>1.5740042319841419</v>
      </c>
      <c r="E33" s="225">
        <f t="shared" ref="E33" si="107">S33/AG33</f>
        <v>3.1491832439334773</v>
      </c>
      <c r="F33" s="225">
        <f t="shared" ref="F33" si="108">T33/AH33</f>
        <v>2.3995193755270239</v>
      </c>
      <c r="G33" s="225">
        <f t="shared" ref="G33" si="109">U33/AI33</f>
        <v>1.8846242620207649</v>
      </c>
      <c r="H33" s="225">
        <f t="shared" ref="H33" si="110">V33/AJ33</f>
        <v>1.6033785010608763</v>
      </c>
      <c r="I33" s="225">
        <f t="shared" ref="I33" si="111">W33/AK33</f>
        <v>2.3255508599902419</v>
      </c>
      <c r="J33" s="225">
        <f t="shared" ref="J33" si="112">X33/AL33</f>
        <v>1.7486960819581874</v>
      </c>
      <c r="K33" s="225">
        <f t="shared" ref="K33" si="113">Y33/AM33</f>
        <v>1.1460454215994609</v>
      </c>
      <c r="L33" s="225">
        <f t="shared" ref="L33" si="114">Z33/AN33</f>
        <v>1.4148061270375649</v>
      </c>
      <c r="M33" s="234">
        <f t="shared" ref="M33" si="115">AVERAGE(C33:L33)</f>
        <v>1.9513001184887429</v>
      </c>
      <c r="O33" s="70">
        <v>2020</v>
      </c>
      <c r="P33" s="15" t="s">
        <v>45</v>
      </c>
      <c r="Q33" s="9">
        <v>1865386</v>
      </c>
      <c r="R33" s="9">
        <v>736363</v>
      </c>
      <c r="S33" s="9">
        <v>922165</v>
      </c>
      <c r="T33" s="9">
        <v>1274686</v>
      </c>
      <c r="U33" s="9">
        <v>827132</v>
      </c>
      <c r="V33" s="9">
        <v>1045635</v>
      </c>
      <c r="W33" s="9">
        <v>1128220</v>
      </c>
      <c r="X33" s="9">
        <v>700431</v>
      </c>
      <c r="Y33" s="9">
        <v>408272</v>
      </c>
      <c r="Z33" s="9">
        <v>336931</v>
      </c>
      <c r="AA33" s="53">
        <f t="shared" ref="AA33" si="116">SUM(Q33:Z33)</f>
        <v>9245221</v>
      </c>
      <c r="AC33" s="70">
        <v>2020</v>
      </c>
      <c r="AD33" s="15" t="s">
        <v>45</v>
      </c>
      <c r="AE33" s="9">
        <v>822773.33000000007</v>
      </c>
      <c r="AF33" s="9">
        <v>467827.84</v>
      </c>
      <c r="AG33" s="9">
        <v>292826.71999999997</v>
      </c>
      <c r="AH33" s="9">
        <v>531225.55000000005</v>
      </c>
      <c r="AI33" s="9">
        <v>438884.3</v>
      </c>
      <c r="AJ33" s="9">
        <v>652144.82999999996</v>
      </c>
      <c r="AK33" s="9">
        <v>485140.97</v>
      </c>
      <c r="AL33" s="9">
        <v>400544.73</v>
      </c>
      <c r="AM33" s="9">
        <v>356244.17</v>
      </c>
      <c r="AN33" s="9">
        <v>238146.41</v>
      </c>
      <c r="AO33" s="53">
        <f t="shared" ref="AO33" si="117">SUM(AE33:AN33)</f>
        <v>4685758.8500000006</v>
      </c>
      <c r="AR33" s="28"/>
      <c r="AS33" s="28"/>
      <c r="AT33" s="28"/>
      <c r="AU33" s="28"/>
    </row>
    <row r="34" spans="1:47">
      <c r="A34" s="235">
        <v>2020</v>
      </c>
      <c r="B34" s="242" t="s">
        <v>46</v>
      </c>
      <c r="C34" s="225">
        <f t="shared" ref="C34" si="118">Q34/AE34</f>
        <v>2.2898897399291163</v>
      </c>
      <c r="D34" s="225">
        <f t="shared" ref="D34" si="119">R34/AF34</f>
        <v>1.4998439794401754</v>
      </c>
      <c r="E34" s="225">
        <f t="shared" ref="E34" si="120">S34/AG34</f>
        <v>3.0630604695349271</v>
      </c>
      <c r="F34" s="225">
        <f t="shared" ref="F34" si="121">T34/AH34</f>
        <v>2.615947506007362</v>
      </c>
      <c r="G34" s="225">
        <f t="shared" ref="G34" si="122">U34/AI34</f>
        <v>1.8568158669577066</v>
      </c>
      <c r="H34" s="225">
        <f t="shared" ref="H34" si="123">V34/AJ34</f>
        <v>1.8344118263208598</v>
      </c>
      <c r="I34" s="225">
        <f t="shared" ref="I34" si="124">W34/AK34</f>
        <v>2.4187640771143442</v>
      </c>
      <c r="J34" s="225">
        <f t="shared" ref="J34" si="125">X34/AL34</f>
        <v>1.8680119989091899</v>
      </c>
      <c r="K34" s="225">
        <f t="shared" ref="K34" si="126">Y34/AM34</f>
        <v>1.1710938511879598</v>
      </c>
      <c r="L34" s="225">
        <f t="shared" ref="L34" si="127">Z34/AN34</f>
        <v>1.4633100921474353</v>
      </c>
      <c r="M34" s="234">
        <f t="shared" ref="M34" si="128">AVERAGE(C34:L34)</f>
        <v>2.0081149407549073</v>
      </c>
      <c r="O34" s="70">
        <v>2020</v>
      </c>
      <c r="P34" s="15" t="s">
        <v>46</v>
      </c>
      <c r="Q34" s="9">
        <v>1905332</v>
      </c>
      <c r="R34" s="9">
        <v>680080</v>
      </c>
      <c r="S34" s="9">
        <v>863968</v>
      </c>
      <c r="T34" s="9">
        <v>1371918</v>
      </c>
      <c r="U34" s="9">
        <v>787982</v>
      </c>
      <c r="V34" s="9">
        <v>1141938</v>
      </c>
      <c r="W34" s="9">
        <v>1121281</v>
      </c>
      <c r="X34" s="9">
        <v>740211</v>
      </c>
      <c r="Y34" s="9">
        <v>403172</v>
      </c>
      <c r="Z34" s="9">
        <v>346383</v>
      </c>
      <c r="AA34" s="53">
        <f t="shared" ref="AA34" si="129">SUM(Q34:Z34)</f>
        <v>9362265</v>
      </c>
      <c r="AC34" s="70">
        <v>2020</v>
      </c>
      <c r="AD34" s="15" t="s">
        <v>46</v>
      </c>
      <c r="AE34" s="9">
        <v>832062.77</v>
      </c>
      <c r="AF34" s="9">
        <v>453433.83</v>
      </c>
      <c r="AG34" s="9">
        <v>282060.38</v>
      </c>
      <c r="AH34" s="9">
        <v>524444.01</v>
      </c>
      <c r="AI34" s="9">
        <v>424372.72</v>
      </c>
      <c r="AJ34" s="9">
        <v>622509.07000000007</v>
      </c>
      <c r="AK34" s="9">
        <v>463576.01</v>
      </c>
      <c r="AL34" s="9">
        <v>396256.02</v>
      </c>
      <c r="AM34" s="9">
        <v>344269.59</v>
      </c>
      <c r="AN34" s="9">
        <v>236711.96</v>
      </c>
      <c r="AO34" s="53">
        <f t="shared" ref="AO34" si="130">SUM(AE34:AN34)</f>
        <v>4579696.3600000003</v>
      </c>
      <c r="AR34" s="28"/>
      <c r="AS34" s="28"/>
      <c r="AT34" s="28"/>
      <c r="AU34" s="28"/>
    </row>
    <row r="35" spans="1:47">
      <c r="A35" s="235">
        <v>2020</v>
      </c>
      <c r="B35" s="242" t="s">
        <v>47</v>
      </c>
      <c r="C35" s="225">
        <f t="shared" ref="C35" si="131">Q35/AE35</f>
        <v>2.9397138326164942</v>
      </c>
      <c r="D35" s="225">
        <f t="shared" ref="D35" si="132">R35/AF35</f>
        <v>2.0494899507118438</v>
      </c>
      <c r="E35" s="225">
        <f t="shared" ref="E35" si="133">S35/AG35</f>
        <v>3.9833663938442934</v>
      </c>
      <c r="F35" s="225">
        <f t="shared" ref="F35" si="134">T35/AH35</f>
        <v>3.2329796127700536</v>
      </c>
      <c r="G35" s="225">
        <f t="shared" ref="G35" si="135">U35/AI35</f>
        <v>2.3538168437198168</v>
      </c>
      <c r="H35" s="225">
        <f t="shared" ref="H35" si="136">V35/AJ35</f>
        <v>2.2168819727469473</v>
      </c>
      <c r="I35" s="225">
        <f t="shared" ref="I35" si="137">W35/AK35</f>
        <v>3.4787255240363932</v>
      </c>
      <c r="J35" s="225">
        <f t="shared" ref="J35" si="138">X35/AL35</f>
        <v>2.2188664966134892</v>
      </c>
      <c r="K35" s="225">
        <f t="shared" ref="K35" si="139">Y35/AM35</f>
        <v>1.5639536696335701</v>
      </c>
      <c r="L35" s="225">
        <f t="shared" ref="L35" si="140">Z35/AN35</f>
        <v>1.9363558111143635</v>
      </c>
      <c r="M35" s="234">
        <f t="shared" ref="M35" si="141">AVERAGE(C35:L35)</f>
        <v>2.5974150107807263</v>
      </c>
      <c r="O35" s="70">
        <v>2020</v>
      </c>
      <c r="P35" s="15" t="s">
        <v>47</v>
      </c>
      <c r="Q35" s="9">
        <v>2401796</v>
      </c>
      <c r="R35" s="9">
        <v>902695</v>
      </c>
      <c r="S35" s="9">
        <v>1157038</v>
      </c>
      <c r="T35" s="9">
        <v>1668728</v>
      </c>
      <c r="U35" s="9">
        <v>996910</v>
      </c>
      <c r="V35" s="9">
        <v>1361506</v>
      </c>
      <c r="W35" s="9">
        <v>1587830</v>
      </c>
      <c r="X35" s="9">
        <v>865270</v>
      </c>
      <c r="Y35" s="9">
        <v>520198</v>
      </c>
      <c r="Z35" s="9">
        <v>435624</v>
      </c>
      <c r="AA35" s="53">
        <f t="shared" ref="AA35" si="142">SUM(Q35:Z35)</f>
        <v>11897595</v>
      </c>
      <c r="AC35" s="70">
        <v>2020</v>
      </c>
      <c r="AD35" s="15" t="s">
        <v>47</v>
      </c>
      <c r="AE35" s="9">
        <v>817016.94</v>
      </c>
      <c r="AF35" s="9">
        <v>440448.61</v>
      </c>
      <c r="AG35" s="9">
        <v>290467.38</v>
      </c>
      <c r="AH35" s="9">
        <v>516157.91</v>
      </c>
      <c r="AI35" s="9">
        <v>423529.13</v>
      </c>
      <c r="AJ35" s="9">
        <v>614153.57999999996</v>
      </c>
      <c r="AK35" s="9">
        <v>456440.15</v>
      </c>
      <c r="AL35" s="9">
        <v>389960.37</v>
      </c>
      <c r="AM35" s="9">
        <v>332617.27</v>
      </c>
      <c r="AN35" s="9">
        <v>224971.05</v>
      </c>
      <c r="AO35" s="53">
        <f t="shared" ref="AO35" si="143">SUM(AE35:AN35)</f>
        <v>4505762.3899999997</v>
      </c>
      <c r="AR35" s="28"/>
      <c r="AS35" s="28"/>
      <c r="AT35" s="28"/>
      <c r="AU35" s="28"/>
    </row>
    <row r="36" spans="1:47">
      <c r="A36" s="235">
        <v>2020</v>
      </c>
      <c r="B36" s="242" t="s">
        <v>48</v>
      </c>
      <c r="C36" s="225">
        <f t="shared" ref="C36" si="144">Q36/AE36</f>
        <v>3.248981975857427</v>
      </c>
      <c r="D36" s="225">
        <f t="shared" ref="D36" si="145">R36/AF36</f>
        <v>2.3381893018323896</v>
      </c>
      <c r="E36" s="225">
        <f t="shared" ref="E36" si="146">S36/AG36</f>
        <v>4.6455366568066827</v>
      </c>
      <c r="F36" s="225">
        <f t="shared" ref="F36" si="147">T36/AH36</f>
        <v>3.4463237708435055</v>
      </c>
      <c r="G36" s="225">
        <f t="shared" ref="G36" si="148">U36/AI36</f>
        <v>2.6448985305235575</v>
      </c>
      <c r="H36" s="225">
        <f t="shared" ref="H36" si="149">V36/AJ36</f>
        <v>2.4476320989669524</v>
      </c>
      <c r="I36" s="225">
        <f t="shared" ref="I36" si="150">W36/AK36</f>
        <v>3.559526904729637</v>
      </c>
      <c r="J36" s="225">
        <f t="shared" ref="J36" si="151">X36/AL36</f>
        <v>2.4931259602529869</v>
      </c>
      <c r="K36" s="225">
        <f t="shared" ref="K36" si="152">Y36/AM36</f>
        <v>1.7498684848872432</v>
      </c>
      <c r="L36" s="225">
        <f t="shared" ref="L36" si="153">Z36/AN36</f>
        <v>2.1599718364258322</v>
      </c>
      <c r="M36" s="234">
        <f t="shared" ref="M36" si="154">AVERAGE(C36:L36)</f>
        <v>2.8734055521126214</v>
      </c>
      <c r="O36" s="70">
        <v>2020</v>
      </c>
      <c r="P36" s="15" t="s">
        <v>48</v>
      </c>
      <c r="Q36" s="9">
        <v>2776585</v>
      </c>
      <c r="R36" s="9">
        <v>1078110</v>
      </c>
      <c r="S36" s="9">
        <v>1387821</v>
      </c>
      <c r="T36" s="9">
        <v>1906384</v>
      </c>
      <c r="U36" s="9">
        <v>1163936</v>
      </c>
      <c r="V36" s="9">
        <v>1548069</v>
      </c>
      <c r="W36" s="9">
        <v>1690656</v>
      </c>
      <c r="X36" s="9">
        <v>1034683</v>
      </c>
      <c r="Y36" s="9">
        <v>611552</v>
      </c>
      <c r="Z36" s="9">
        <v>508572</v>
      </c>
      <c r="AA36" s="53">
        <f t="shared" ref="AA36" si="155">SUM(Q36:Z36)</f>
        <v>13706368</v>
      </c>
      <c r="AC36" s="70">
        <v>2020</v>
      </c>
      <c r="AD36" s="15" t="s">
        <v>48</v>
      </c>
      <c r="AE36" s="9">
        <v>854601.54</v>
      </c>
      <c r="AF36" s="9">
        <v>461087.56</v>
      </c>
      <c r="AG36" s="9">
        <v>298742.88</v>
      </c>
      <c r="AH36" s="9">
        <v>553164.51</v>
      </c>
      <c r="AI36" s="9">
        <v>440068.3</v>
      </c>
      <c r="AJ36" s="9">
        <v>632476.17999999993</v>
      </c>
      <c r="AK36" s="9">
        <v>474966.49</v>
      </c>
      <c r="AL36" s="9">
        <v>415014.33</v>
      </c>
      <c r="AM36" s="9">
        <v>349484.55</v>
      </c>
      <c r="AN36" s="9">
        <v>235453.07</v>
      </c>
      <c r="AO36" s="53">
        <f t="shared" ref="AO36" si="156">SUM(AE36:AN36)</f>
        <v>4715059.41</v>
      </c>
      <c r="AR36" s="28"/>
      <c r="AS36" s="28"/>
      <c r="AT36" s="28"/>
      <c r="AU36" s="28"/>
    </row>
    <row r="37" spans="1:47" ht="15.6">
      <c r="A37" s="203"/>
      <c r="B37" s="5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30"/>
      <c r="O37" s="6"/>
      <c r="P37" s="18"/>
      <c r="Q37" s="6"/>
      <c r="R37" s="6"/>
      <c r="S37" s="6"/>
      <c r="T37" s="6"/>
      <c r="U37" s="6"/>
      <c r="V37" s="6"/>
      <c r="W37" s="6"/>
      <c r="X37" s="6"/>
      <c r="Y37" s="6"/>
      <c r="Z37" s="6"/>
      <c r="AA37" s="21"/>
      <c r="AR37" s="28"/>
      <c r="AS37" s="214"/>
      <c r="AT37" s="214"/>
      <c r="AU37" s="28"/>
    </row>
    <row r="38" spans="1:47">
      <c r="AP38" t="s">
        <v>63</v>
      </c>
      <c r="AQ38" t="s">
        <v>64</v>
      </c>
      <c r="AT38" s="214"/>
      <c r="AU38" s="28"/>
    </row>
    <row r="39" spans="1:47" ht="15.6">
      <c r="A39" s="19" t="s">
        <v>4</v>
      </c>
      <c r="B39" s="19" t="s">
        <v>5</v>
      </c>
      <c r="C39" s="19" t="s">
        <v>6</v>
      </c>
      <c r="D39" s="19" t="s">
        <v>7</v>
      </c>
      <c r="E39" s="19" t="s">
        <v>8</v>
      </c>
      <c r="F39" s="19" t="s">
        <v>9</v>
      </c>
      <c r="G39" s="19" t="s">
        <v>10</v>
      </c>
      <c r="H39" s="19" t="s">
        <v>11</v>
      </c>
      <c r="I39" s="19" t="s">
        <v>12</v>
      </c>
      <c r="J39" s="19" t="s">
        <v>13</v>
      </c>
      <c r="K39" s="19" t="s">
        <v>14</v>
      </c>
      <c r="L39" s="19" t="s">
        <v>15</v>
      </c>
      <c r="M39" s="19" t="s">
        <v>16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t="s">
        <v>65</v>
      </c>
      <c r="AQ39" t="s">
        <v>66</v>
      </c>
      <c r="AR39" t="s">
        <v>67</v>
      </c>
      <c r="AT39" s="214"/>
      <c r="AU39" s="28"/>
    </row>
    <row r="40" spans="1:47" ht="15.6">
      <c r="A40" s="71">
        <v>2020</v>
      </c>
      <c r="B40" s="71" t="s">
        <v>48</v>
      </c>
      <c r="C40" s="8">
        <v>3.248981975857427</v>
      </c>
      <c r="D40" s="8">
        <v>2.3381893018323896</v>
      </c>
      <c r="E40" s="8">
        <v>4.6455366568066827</v>
      </c>
      <c r="F40" s="8">
        <v>3.4463237708435055</v>
      </c>
      <c r="G40" s="8">
        <v>2.6448985305235575</v>
      </c>
      <c r="H40" s="8">
        <v>2.4476320989669524</v>
      </c>
      <c r="I40" s="8">
        <v>3.559526904729637</v>
      </c>
      <c r="J40" s="8">
        <v>2.4931259602529869</v>
      </c>
      <c r="K40" s="8">
        <v>1.7498684848872432</v>
      </c>
      <c r="L40" s="8">
        <v>2.1599718364258322</v>
      </c>
      <c r="M40" s="8">
        <v>2.8734055521126214</v>
      </c>
      <c r="AP40" t="s">
        <v>57</v>
      </c>
      <c r="AQ40" s="52">
        <v>105853.44</v>
      </c>
      <c r="AR40" s="52">
        <v>101486.87</v>
      </c>
      <c r="AT40" s="214"/>
      <c r="AU40" s="28"/>
    </row>
    <row r="41" spans="1:47"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t="s">
        <v>58</v>
      </c>
      <c r="AQ41" s="52">
        <v>249925.34</v>
      </c>
      <c r="AR41" s="52">
        <v>235453.07</v>
      </c>
      <c r="AT41" s="214"/>
      <c r="AU41" s="28"/>
    </row>
    <row r="42" spans="1:47">
      <c r="AP42" t="s">
        <v>26</v>
      </c>
      <c r="AQ42" s="52">
        <v>433724.79</v>
      </c>
      <c r="AR42" s="52">
        <v>415014.33</v>
      </c>
      <c r="AT42" s="214"/>
      <c r="AU42" s="28"/>
    </row>
    <row r="43" spans="1:47">
      <c r="AP43" t="s">
        <v>7</v>
      </c>
      <c r="AQ43" s="52">
        <v>469933.96</v>
      </c>
      <c r="AR43" s="52">
        <v>461087.56</v>
      </c>
      <c r="AT43" s="214"/>
      <c r="AU43" s="28"/>
    </row>
    <row r="44" spans="1:47">
      <c r="AP44" t="s">
        <v>25</v>
      </c>
      <c r="AQ44" s="52">
        <v>58206.82</v>
      </c>
      <c r="AR44" s="52">
        <v>57653.42</v>
      </c>
      <c r="AS44" s="52">
        <f>+AR44+AR40+AR45</f>
        <v>854601.54</v>
      </c>
      <c r="AT44" s="214"/>
      <c r="AU44" s="28"/>
    </row>
    <row r="45" spans="1:47">
      <c r="A45" s="202" t="s">
        <v>52</v>
      </c>
      <c r="AP45" t="s">
        <v>60</v>
      </c>
      <c r="AQ45" s="52">
        <v>715187.38</v>
      </c>
      <c r="AR45" s="52">
        <v>695461.25</v>
      </c>
      <c r="AT45" s="214"/>
      <c r="AU45" s="28"/>
    </row>
    <row r="46" spans="1:47">
      <c r="AP46" t="s">
        <v>61</v>
      </c>
      <c r="AQ46" s="52">
        <v>357571.78</v>
      </c>
      <c r="AR46" s="52">
        <v>349484.55</v>
      </c>
      <c r="AT46" s="214"/>
      <c r="AU46" s="28"/>
    </row>
    <row r="47" spans="1:47">
      <c r="A47" s="200" t="s">
        <v>5</v>
      </c>
      <c r="B47" s="200" t="s">
        <v>4</v>
      </c>
      <c r="C47" t="s">
        <v>53</v>
      </c>
      <c r="AP47" t="s">
        <v>10</v>
      </c>
      <c r="AQ47" s="52">
        <v>442135.84</v>
      </c>
      <c r="AR47" s="52">
        <v>440068.3</v>
      </c>
      <c r="AT47" s="214"/>
      <c r="AU47" s="28"/>
    </row>
    <row r="48" spans="1:47">
      <c r="A48" t="s">
        <v>27</v>
      </c>
      <c r="B48">
        <v>2018</v>
      </c>
      <c r="C48" s="25">
        <v>4.9129964032791182</v>
      </c>
      <c r="AP48" t="s">
        <v>8</v>
      </c>
      <c r="AQ48" s="52">
        <v>299733.88</v>
      </c>
      <c r="AR48" s="52">
        <v>298742.88</v>
      </c>
      <c r="AT48" s="214"/>
      <c r="AU48" s="28"/>
    </row>
    <row r="49" spans="1:47">
      <c r="A49" t="s">
        <v>27</v>
      </c>
      <c r="B49">
        <v>2019</v>
      </c>
      <c r="C49" s="25">
        <v>5.1530572102114558</v>
      </c>
      <c r="AP49" t="s">
        <v>12</v>
      </c>
      <c r="AQ49" s="52">
        <v>399342.69</v>
      </c>
      <c r="AR49" s="52">
        <v>395752.5</v>
      </c>
      <c r="AS49" s="52">
        <f>+AR49+AR51</f>
        <v>474966.49</v>
      </c>
      <c r="AT49" s="214"/>
      <c r="AU49" s="28"/>
    </row>
    <row r="50" spans="1:47">
      <c r="A50" t="s">
        <v>27</v>
      </c>
      <c r="B50">
        <v>2020</v>
      </c>
      <c r="C50" s="25">
        <v>4.949079572053007</v>
      </c>
      <c r="AP50" t="s">
        <v>68</v>
      </c>
      <c r="AQ50" s="52">
        <v>637782.97</v>
      </c>
      <c r="AR50" s="52">
        <v>612320.36</v>
      </c>
      <c r="AS50" s="52">
        <f>+AR50+AR53</f>
        <v>632476.17999999993</v>
      </c>
      <c r="AT50" s="214"/>
      <c r="AU50" s="28"/>
    </row>
    <row r="51" spans="1:47">
      <c r="A51" t="s">
        <v>28</v>
      </c>
      <c r="B51">
        <v>2018</v>
      </c>
      <c r="C51" s="25">
        <v>5.739277554489548</v>
      </c>
      <c r="AP51" t="s">
        <v>69</v>
      </c>
      <c r="AQ51" s="52">
        <v>79501.600000000006</v>
      </c>
      <c r="AR51" s="52">
        <v>79213.990000000005</v>
      </c>
    </row>
    <row r="52" spans="1:47">
      <c r="A52" t="s">
        <v>28</v>
      </c>
      <c r="B52">
        <v>2019</v>
      </c>
      <c r="C52" s="25">
        <v>5.9956422612201088</v>
      </c>
      <c r="AP52" t="s">
        <v>70</v>
      </c>
      <c r="AQ52" s="52">
        <v>563585.68000000005</v>
      </c>
      <c r="AR52" s="52">
        <v>553164.51</v>
      </c>
    </row>
    <row r="53" spans="1:47">
      <c r="A53" t="s">
        <v>28</v>
      </c>
      <c r="B53">
        <v>2020</v>
      </c>
      <c r="C53" s="25">
        <v>5.7634093115262859</v>
      </c>
      <c r="AP53" t="s">
        <v>71</v>
      </c>
      <c r="AQ53" s="52">
        <v>20677.89</v>
      </c>
      <c r="AR53" s="52">
        <v>20155.82</v>
      </c>
    </row>
    <row r="54" spans="1:47">
      <c r="A54" t="s">
        <v>41</v>
      </c>
      <c r="B54">
        <v>2018</v>
      </c>
      <c r="C54" s="25">
        <v>5.4745465458930314</v>
      </c>
      <c r="AP54" t="s">
        <v>72</v>
      </c>
      <c r="AQ54" s="52">
        <v>4833164.07</v>
      </c>
      <c r="AR54" s="52">
        <v>4715059.4000000004</v>
      </c>
    </row>
    <row r="55" spans="1:47">
      <c r="A55" t="s">
        <v>41</v>
      </c>
      <c r="B55">
        <v>2019</v>
      </c>
      <c r="C55" s="25">
        <v>5.8804837829925578</v>
      </c>
    </row>
    <row r="56" spans="1:47">
      <c r="A56" t="s">
        <v>41</v>
      </c>
      <c r="B56">
        <v>2020</v>
      </c>
      <c r="C56" s="25">
        <v>4.2068332408861959</v>
      </c>
    </row>
    <row r="58" spans="1:47">
      <c r="C58" s="25"/>
    </row>
    <row r="59" spans="1:47">
      <c r="C59" s="25"/>
    </row>
    <row r="60" spans="1:47">
      <c r="C60" s="25"/>
    </row>
    <row r="63" spans="1:47">
      <c r="P63" s="18"/>
      <c r="S63" s="1"/>
      <c r="T63" s="26"/>
      <c r="U63" s="26"/>
      <c r="V63" s="26"/>
      <c r="W63" s="26"/>
      <c r="AA63" s="6"/>
    </row>
    <row r="82" spans="28:28" ht="15.75" customHeight="1"/>
    <row r="83" spans="28:28" ht="15.75" customHeight="1"/>
    <row r="84" spans="28:28" ht="15.75" customHeight="1"/>
    <row r="85" spans="28:28" ht="15.75" customHeight="1"/>
    <row r="88" spans="28:28">
      <c r="AB88" s="25"/>
    </row>
  </sheetData>
  <phoneticPr fontId="13" type="noConversion"/>
  <pageMargins left="0.7" right="0.7" top="0.75" bottom="0.75" header="0.3" footer="0.3"/>
  <pageSetup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/>
  </sheetViews>
  <sheetFormatPr defaultColWidth="11.42578125" defaultRowHeight="14.45"/>
  <sheetData>
    <row r="1" spans="1:13"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</row>
    <row r="2" spans="1:13">
      <c r="A2" s="51">
        <v>43586</v>
      </c>
      <c r="B2" s="56">
        <v>8517.2070000000003</v>
      </c>
      <c r="C2" s="56">
        <v>6379.8289999999997</v>
      </c>
      <c r="D2" s="56">
        <v>10677.75</v>
      </c>
      <c r="E2" s="56">
        <v>8399.6509999999998</v>
      </c>
      <c r="F2" s="56">
        <v>6128.8919999999998</v>
      </c>
      <c r="G2" s="56">
        <v>18764.983</v>
      </c>
      <c r="H2" s="56">
        <v>6787.232</v>
      </c>
      <c r="I2" s="56">
        <v>10191.040999999999</v>
      </c>
      <c r="J2" s="56">
        <v>9060.8279999999995</v>
      </c>
      <c r="K2" s="56">
        <v>7858.192</v>
      </c>
      <c r="L2" s="56">
        <v>14528.543</v>
      </c>
      <c r="M2">
        <f>SUM(B2:L2)</f>
        <v>107294.14799999999</v>
      </c>
    </row>
    <row r="3" spans="1:13">
      <c r="A3" s="51">
        <v>43587</v>
      </c>
      <c r="B3" s="56">
        <v>15355.048000000001</v>
      </c>
      <c r="C3" s="56">
        <v>9926.6329999999998</v>
      </c>
      <c r="D3" s="56">
        <v>14775.026</v>
      </c>
      <c r="E3" s="56">
        <v>12490.588</v>
      </c>
      <c r="F3" s="56">
        <v>7407.3339999999998</v>
      </c>
      <c r="G3" s="56">
        <v>28320.572</v>
      </c>
      <c r="H3" s="56">
        <v>16205.284600000001</v>
      </c>
      <c r="I3" s="56">
        <v>21220.989000000001</v>
      </c>
      <c r="J3" s="56">
        <v>17405.034</v>
      </c>
      <c r="K3" s="56">
        <v>8127.3289999999997</v>
      </c>
      <c r="L3" s="56">
        <v>19897.921999999999</v>
      </c>
      <c r="M3">
        <f t="shared" ref="M3:M33" si="0">SUM(B3:L3)</f>
        <v>171131.75959999999</v>
      </c>
    </row>
    <row r="4" spans="1:13">
      <c r="A4" s="51">
        <v>43588</v>
      </c>
      <c r="B4" s="56">
        <v>15413.424999999999</v>
      </c>
      <c r="C4" s="56">
        <v>9890.0820000000003</v>
      </c>
      <c r="D4" s="56">
        <v>14367.156000000001</v>
      </c>
      <c r="E4" s="56">
        <v>11777.234</v>
      </c>
      <c r="F4" s="56">
        <v>7377.723</v>
      </c>
      <c r="G4" s="56">
        <v>28521.649000000001</v>
      </c>
      <c r="H4" s="56">
        <v>16241.083000000001</v>
      </c>
      <c r="I4" s="56">
        <v>21153.455999999998</v>
      </c>
      <c r="J4" s="56">
        <v>17676.753000000001</v>
      </c>
      <c r="K4" s="56">
        <v>9292.4169999999995</v>
      </c>
      <c r="L4" s="56">
        <v>19154.956999999999</v>
      </c>
      <c r="M4">
        <f t="shared" si="0"/>
        <v>170865.93499999997</v>
      </c>
    </row>
    <row r="5" spans="1:13">
      <c r="A5" s="51">
        <v>43589</v>
      </c>
      <c r="B5" s="56">
        <v>15415.4</v>
      </c>
      <c r="C5" s="56">
        <v>9936.0580000000009</v>
      </c>
      <c r="D5" s="56">
        <v>14548.707</v>
      </c>
      <c r="E5" s="56">
        <v>12259.906999999999</v>
      </c>
      <c r="F5" s="56">
        <v>7337.9409999999998</v>
      </c>
      <c r="G5" s="56">
        <v>28833.667000000001</v>
      </c>
      <c r="H5" s="56">
        <v>16276.133</v>
      </c>
      <c r="I5" s="56">
        <v>22494.374</v>
      </c>
      <c r="J5" s="56">
        <v>17461.987000000001</v>
      </c>
      <c r="K5" s="56">
        <v>9535.4470000000001</v>
      </c>
      <c r="L5" s="56">
        <v>19597.848000000002</v>
      </c>
      <c r="M5">
        <f t="shared" si="0"/>
        <v>173697.46899999998</v>
      </c>
    </row>
    <row r="6" spans="1:13">
      <c r="A6" s="51">
        <v>43590</v>
      </c>
      <c r="B6" s="56">
        <v>15412.099</v>
      </c>
      <c r="C6" s="56">
        <v>9943.1849999999995</v>
      </c>
      <c r="D6" s="56">
        <v>14461.198</v>
      </c>
      <c r="E6" s="56">
        <v>12513.101000000001</v>
      </c>
      <c r="F6" s="56">
        <v>6888.4480000000003</v>
      </c>
      <c r="G6" s="56">
        <v>28388.100999999999</v>
      </c>
      <c r="H6" s="56">
        <v>16083.460999999999</v>
      </c>
      <c r="I6" s="56">
        <v>22256.223999999998</v>
      </c>
      <c r="J6" s="56">
        <v>16810.128000000001</v>
      </c>
      <c r="K6" s="56">
        <v>7931.88</v>
      </c>
      <c r="L6" s="56">
        <v>19401.548999999999</v>
      </c>
      <c r="M6">
        <f t="shared" si="0"/>
        <v>170089.37400000001</v>
      </c>
    </row>
    <row r="7" spans="1:13">
      <c r="A7" s="51">
        <v>43591</v>
      </c>
      <c r="B7" s="56">
        <v>11519.489</v>
      </c>
      <c r="C7" s="56">
        <v>7990.02</v>
      </c>
      <c r="D7" s="56">
        <v>12969.206</v>
      </c>
      <c r="E7" s="56">
        <v>8944.7009999999991</v>
      </c>
      <c r="F7" s="56">
        <v>7392.2049999999999</v>
      </c>
      <c r="G7" s="56">
        <v>22270.7</v>
      </c>
      <c r="H7" s="56">
        <v>12372.912</v>
      </c>
      <c r="I7" s="56">
        <v>17942.753000000001</v>
      </c>
      <c r="J7" s="56">
        <v>13055.088</v>
      </c>
      <c r="K7" s="56">
        <v>8325.1659999999993</v>
      </c>
      <c r="L7" s="56">
        <v>16336.906000000001</v>
      </c>
      <c r="M7">
        <f t="shared" si="0"/>
        <v>139119.14599999998</v>
      </c>
    </row>
    <row r="8" spans="1:13">
      <c r="A8" s="51">
        <v>43592</v>
      </c>
      <c r="B8" s="56">
        <v>8381.4470000000001</v>
      </c>
      <c r="C8" s="56">
        <v>6362.1279999999997</v>
      </c>
      <c r="D8" s="56">
        <v>10334.6101</v>
      </c>
      <c r="E8" s="56">
        <v>8184.9290000000001</v>
      </c>
      <c r="F8" s="56">
        <v>5724.1880000000001</v>
      </c>
      <c r="G8" s="56">
        <v>18345.425999999999</v>
      </c>
      <c r="H8" s="56">
        <v>6766.2079999999996</v>
      </c>
      <c r="I8" s="56">
        <v>10082.888000000001</v>
      </c>
      <c r="J8" s="56">
        <v>8452.5519999999997</v>
      </c>
      <c r="K8" s="56">
        <v>7476.1369999999997</v>
      </c>
      <c r="L8" s="56">
        <v>13909.117</v>
      </c>
      <c r="M8">
        <f t="shared" si="0"/>
        <v>104019.63010000001</v>
      </c>
    </row>
    <row r="9" spans="1:13">
      <c r="A9" s="51">
        <v>43593</v>
      </c>
      <c r="B9" s="56">
        <v>15384.227999999999</v>
      </c>
      <c r="C9" s="56">
        <v>9926.6329999999998</v>
      </c>
      <c r="D9" s="56">
        <v>14857.642</v>
      </c>
      <c r="E9" s="56">
        <v>12477.162</v>
      </c>
      <c r="F9" s="56">
        <v>7361.2470000000003</v>
      </c>
      <c r="G9" s="56">
        <v>28460.082999999999</v>
      </c>
      <c r="H9" s="56">
        <v>17413.591</v>
      </c>
      <c r="I9" s="56">
        <v>22524.28</v>
      </c>
      <c r="J9" s="56">
        <v>15587.254999999999</v>
      </c>
      <c r="K9" s="56">
        <v>8470.768</v>
      </c>
      <c r="L9" s="56">
        <v>19838.409</v>
      </c>
      <c r="M9">
        <f t="shared" si="0"/>
        <v>172301.29800000001</v>
      </c>
    </row>
    <row r="10" spans="1:13">
      <c r="A10" s="51">
        <v>43594</v>
      </c>
      <c r="B10" s="56">
        <v>15406.41</v>
      </c>
      <c r="C10" s="56">
        <v>9880.6569999999992</v>
      </c>
      <c r="D10" s="56">
        <v>14985.548000000001</v>
      </c>
      <c r="E10" s="56">
        <v>12725.346</v>
      </c>
      <c r="F10" s="56">
        <v>7775.2749999999996</v>
      </c>
      <c r="G10" s="56">
        <v>28605.750400000001</v>
      </c>
      <c r="H10" s="56">
        <v>17365.984</v>
      </c>
      <c r="I10" s="56">
        <v>22159.381000000001</v>
      </c>
      <c r="J10" s="56">
        <v>17555.8</v>
      </c>
      <c r="K10" s="56">
        <v>9096.1810000000005</v>
      </c>
      <c r="L10" s="56">
        <v>20500.620999999999</v>
      </c>
      <c r="M10">
        <f t="shared" si="0"/>
        <v>176056.9534</v>
      </c>
    </row>
    <row r="11" spans="1:13">
      <c r="A11" s="51">
        <v>43595</v>
      </c>
      <c r="B11" s="56">
        <v>15333.208000000001</v>
      </c>
      <c r="C11" s="56">
        <v>9925.4840000000004</v>
      </c>
      <c r="D11" s="56">
        <v>15283.556</v>
      </c>
      <c r="E11" s="56">
        <v>12375.188</v>
      </c>
      <c r="F11" s="56">
        <v>7719.9970000000003</v>
      </c>
      <c r="G11" s="56">
        <v>29000.580999999998</v>
      </c>
      <c r="H11" s="56">
        <v>17409.282999999999</v>
      </c>
      <c r="I11" s="56">
        <v>22185.238000000001</v>
      </c>
      <c r="J11" s="56">
        <v>17552.055</v>
      </c>
      <c r="K11" s="56">
        <v>9156.4549999999999</v>
      </c>
      <c r="L11" s="56">
        <v>20095.185000000001</v>
      </c>
      <c r="M11">
        <f t="shared" si="0"/>
        <v>176036.22999999998</v>
      </c>
    </row>
    <row r="12" spans="1:13">
      <c r="A12" s="51">
        <v>43596</v>
      </c>
      <c r="B12" s="56">
        <v>15435.370999999999</v>
      </c>
      <c r="C12" s="56">
        <v>9944.3340000000007</v>
      </c>
      <c r="D12" s="56">
        <v>14768.282999999999</v>
      </c>
      <c r="E12" s="56">
        <v>12245.441000000001</v>
      </c>
      <c r="F12" s="56">
        <v>7367.7659999999996</v>
      </c>
      <c r="G12" s="56">
        <v>28733.175999999999</v>
      </c>
      <c r="H12" s="56">
        <v>17421.616000000002</v>
      </c>
      <c r="I12" s="56">
        <v>22193.72</v>
      </c>
      <c r="J12" s="56">
        <v>17049.319</v>
      </c>
      <c r="K12" s="56">
        <v>8471.34548</v>
      </c>
      <c r="L12" s="56">
        <v>19613.206999999999</v>
      </c>
      <c r="M12">
        <f t="shared" si="0"/>
        <v>173243.57847999997</v>
      </c>
    </row>
    <row r="13" spans="1:13">
      <c r="A13" s="51">
        <v>43597</v>
      </c>
      <c r="B13" s="56">
        <v>15190.828</v>
      </c>
      <c r="C13" s="56">
        <v>9933.76</v>
      </c>
      <c r="D13" s="56">
        <v>14768.242</v>
      </c>
      <c r="E13" s="56">
        <v>12133.156000000001</v>
      </c>
      <c r="F13" s="56">
        <v>7973.866</v>
      </c>
      <c r="G13" s="56">
        <v>28650.548999999999</v>
      </c>
      <c r="H13" s="56">
        <v>17330.116000000002</v>
      </c>
      <c r="I13" s="56">
        <v>22438.745999999999</v>
      </c>
      <c r="J13" s="56">
        <v>17301.644</v>
      </c>
      <c r="K13" s="56">
        <v>7494.1544800000001</v>
      </c>
      <c r="L13" s="56">
        <v>20107.022000000001</v>
      </c>
      <c r="M13">
        <f t="shared" si="0"/>
        <v>173322.08348</v>
      </c>
    </row>
    <row r="14" spans="1:13">
      <c r="A14" s="51">
        <v>43598</v>
      </c>
      <c r="B14" s="56">
        <v>11239.46</v>
      </c>
      <c r="C14" s="56">
        <v>7972.3190000000004</v>
      </c>
      <c r="D14" s="56">
        <v>12870.189</v>
      </c>
      <c r="E14" s="56">
        <v>8603.5280000000002</v>
      </c>
      <c r="F14" s="56">
        <v>6674.1459999999997</v>
      </c>
      <c r="G14" s="56">
        <v>23090.914000000001</v>
      </c>
      <c r="H14" s="56">
        <v>12581.197</v>
      </c>
      <c r="I14" s="56">
        <v>17702.635999999999</v>
      </c>
      <c r="J14" s="56">
        <v>13207.678</v>
      </c>
      <c r="K14" s="56">
        <v>8873.7620000000006</v>
      </c>
      <c r="L14" s="56">
        <v>15277.674000000001</v>
      </c>
      <c r="M14">
        <f t="shared" si="0"/>
        <v>138093.503</v>
      </c>
    </row>
    <row r="15" spans="1:13">
      <c r="A15" s="51">
        <v>43599</v>
      </c>
      <c r="B15" s="56">
        <v>8237.4060000000009</v>
      </c>
      <c r="C15" s="56">
        <v>6370.4040000000005</v>
      </c>
      <c r="D15" s="56">
        <v>10123.464</v>
      </c>
      <c r="E15" s="56">
        <v>8260.4660000000003</v>
      </c>
      <c r="F15" s="56">
        <v>5367.0690000000004</v>
      </c>
      <c r="G15" s="56">
        <v>18573.349999999999</v>
      </c>
      <c r="H15" s="56">
        <v>6728.4390000000003</v>
      </c>
      <c r="I15" s="56">
        <v>9804.9619999999995</v>
      </c>
      <c r="J15" s="56">
        <v>8556.4069999999992</v>
      </c>
      <c r="K15" s="56">
        <v>7203.1859999999997</v>
      </c>
      <c r="L15" s="56">
        <v>13627.535</v>
      </c>
      <c r="M15">
        <f t="shared" si="0"/>
        <v>102852.68800000001</v>
      </c>
    </row>
    <row r="16" spans="1:13">
      <c r="A16" s="51">
        <v>43600</v>
      </c>
      <c r="B16" s="56">
        <v>15579.611000000001</v>
      </c>
      <c r="C16" s="56">
        <v>9926.6329999999998</v>
      </c>
      <c r="D16" s="56">
        <v>16523.874</v>
      </c>
      <c r="E16" s="56">
        <v>12413.359</v>
      </c>
      <c r="F16" s="56">
        <v>7295.9219999999996</v>
      </c>
      <c r="G16" s="56">
        <v>30019.77</v>
      </c>
      <c r="H16" s="56">
        <v>16423.465</v>
      </c>
      <c r="I16" s="56">
        <v>21725.233</v>
      </c>
      <c r="J16" s="56">
        <v>17500.437999999998</v>
      </c>
      <c r="K16" s="56">
        <v>8464.3940000000002</v>
      </c>
      <c r="L16" s="56">
        <v>19709.280999999999</v>
      </c>
      <c r="M16">
        <f t="shared" si="0"/>
        <v>175581.97999999998</v>
      </c>
    </row>
    <row r="17" spans="1:13">
      <c r="A17" s="51">
        <v>43601</v>
      </c>
      <c r="B17" s="56">
        <v>15738.17</v>
      </c>
      <c r="C17" s="56">
        <v>9880.6569999999992</v>
      </c>
      <c r="D17" s="56">
        <v>16651.174999999999</v>
      </c>
      <c r="E17" s="56">
        <v>12460.603999999999</v>
      </c>
      <c r="F17" s="56">
        <v>7569.69</v>
      </c>
      <c r="G17" s="56">
        <v>30327.690999999999</v>
      </c>
      <c r="H17" s="56">
        <v>16415.528999999999</v>
      </c>
      <c r="I17" s="56">
        <v>21961.348000000002</v>
      </c>
      <c r="J17" s="56">
        <v>16794.719000000001</v>
      </c>
      <c r="K17" s="56">
        <v>8224.76</v>
      </c>
      <c r="L17" s="56">
        <v>20030.294000000002</v>
      </c>
      <c r="M17">
        <f t="shared" si="0"/>
        <v>176054.63699999999</v>
      </c>
    </row>
    <row r="18" spans="1:13">
      <c r="A18" s="51">
        <v>43602</v>
      </c>
      <c r="B18" s="56">
        <v>15519.235000000001</v>
      </c>
      <c r="C18" s="56">
        <v>9925.4840000000004</v>
      </c>
      <c r="D18" s="56">
        <v>16076.954</v>
      </c>
      <c r="E18" s="56">
        <v>12405.325000000001</v>
      </c>
      <c r="F18" s="56">
        <v>7635.85</v>
      </c>
      <c r="G18" s="56">
        <v>31000.959999999999</v>
      </c>
      <c r="H18" s="56">
        <v>16442.071</v>
      </c>
      <c r="I18" s="56">
        <v>22591.397000000001</v>
      </c>
      <c r="J18" s="56">
        <v>17136.14</v>
      </c>
      <c r="K18" s="56">
        <v>7975.9870000000001</v>
      </c>
      <c r="L18" s="56">
        <v>20041.174999999999</v>
      </c>
      <c r="M18">
        <f t="shared" si="0"/>
        <v>176750.57800000001</v>
      </c>
    </row>
    <row r="19" spans="1:13">
      <c r="A19" s="51">
        <v>43603</v>
      </c>
      <c r="B19" s="56">
        <v>15704.016</v>
      </c>
      <c r="C19" s="56">
        <v>9944.3340000000007</v>
      </c>
      <c r="D19" s="56">
        <v>16478.433000000001</v>
      </c>
      <c r="E19" s="56">
        <v>12478.398999999999</v>
      </c>
      <c r="F19" s="56">
        <v>6861.73</v>
      </c>
      <c r="G19" s="56">
        <v>31043.66</v>
      </c>
      <c r="H19" s="56">
        <v>16438.776999999998</v>
      </c>
      <c r="I19" s="56">
        <v>22097.731</v>
      </c>
      <c r="J19" s="56">
        <v>17380.355</v>
      </c>
      <c r="K19" s="56">
        <v>8031.5280000000002</v>
      </c>
      <c r="L19" s="56">
        <v>19340.129000000001</v>
      </c>
      <c r="M19">
        <f t="shared" si="0"/>
        <v>175799.092</v>
      </c>
    </row>
    <row r="20" spans="1:13">
      <c r="A20" s="51">
        <v>43604</v>
      </c>
      <c r="B20" s="56">
        <v>15769.063</v>
      </c>
      <c r="C20" s="56">
        <v>9933.76</v>
      </c>
      <c r="D20" s="56">
        <v>16182.848</v>
      </c>
      <c r="E20" s="56">
        <v>12246.141</v>
      </c>
      <c r="F20" s="56">
        <v>6661.2139999999999</v>
      </c>
      <c r="G20" s="56">
        <v>30635.289000000001</v>
      </c>
      <c r="H20" s="56">
        <v>16427.768</v>
      </c>
      <c r="I20" s="56">
        <v>21423.241000000002</v>
      </c>
      <c r="J20" s="56">
        <v>17084.042000000001</v>
      </c>
      <c r="K20" s="56">
        <v>8144.4610000000002</v>
      </c>
      <c r="L20" s="56">
        <v>18907.355</v>
      </c>
      <c r="M20">
        <f t="shared" si="0"/>
        <v>173415.182</v>
      </c>
    </row>
    <row r="21" spans="1:13">
      <c r="A21" s="51">
        <v>43605</v>
      </c>
      <c r="B21" s="56">
        <v>12311.058000000001</v>
      </c>
      <c r="C21" s="56">
        <v>7972.3190000000004</v>
      </c>
      <c r="D21" s="56">
        <v>13300.222</v>
      </c>
      <c r="E21" s="56">
        <v>9225.44</v>
      </c>
      <c r="F21" s="56">
        <v>7186.7749999999996</v>
      </c>
      <c r="G21" s="56">
        <v>25185.647000000001</v>
      </c>
      <c r="H21" s="56">
        <v>11730.351000000001</v>
      </c>
      <c r="I21" s="56">
        <v>17707.473999999998</v>
      </c>
      <c r="J21" s="56">
        <v>13465.975</v>
      </c>
      <c r="K21" s="56">
        <v>9714.4310000000005</v>
      </c>
      <c r="L21" s="56">
        <v>16412.215</v>
      </c>
      <c r="M21">
        <f t="shared" si="0"/>
        <v>144211.90700000001</v>
      </c>
    </row>
    <row r="22" spans="1:13">
      <c r="A22" s="51">
        <v>43606</v>
      </c>
      <c r="B22" s="56">
        <v>8782.9609999999993</v>
      </c>
      <c r="C22" s="56">
        <v>6370.4040000000005</v>
      </c>
      <c r="D22" s="56">
        <v>10297.093000000001</v>
      </c>
      <c r="E22" s="56">
        <v>8160.4939999999997</v>
      </c>
      <c r="F22" s="56">
        <v>5675.64</v>
      </c>
      <c r="G22" s="56">
        <v>18004.325000000001</v>
      </c>
      <c r="H22" s="56">
        <v>7982.732</v>
      </c>
      <c r="I22" s="56">
        <v>9966.3610000000008</v>
      </c>
      <c r="J22" s="56">
        <v>8604.6260000000002</v>
      </c>
      <c r="K22" s="56">
        <v>7532.0720000000001</v>
      </c>
      <c r="L22" s="56">
        <v>13836.134</v>
      </c>
      <c r="M22">
        <f t="shared" si="0"/>
        <v>105212.84200000002</v>
      </c>
    </row>
    <row r="23" spans="1:13">
      <c r="A23" s="51">
        <v>43607</v>
      </c>
      <c r="B23" s="56">
        <v>15790.324000000001</v>
      </c>
      <c r="C23" s="56">
        <v>9934.9089999999997</v>
      </c>
      <c r="D23" s="56">
        <v>16237.275</v>
      </c>
      <c r="E23" s="56">
        <v>11705.744000000001</v>
      </c>
      <c r="F23" s="56">
        <v>7732.5559999999996</v>
      </c>
      <c r="G23" s="56">
        <v>29597.794000000002</v>
      </c>
      <c r="H23" s="56">
        <v>17398.675999999999</v>
      </c>
      <c r="I23" s="56">
        <v>21108.505000000001</v>
      </c>
      <c r="J23" s="56">
        <v>16343.865</v>
      </c>
      <c r="K23" s="56">
        <v>8735.5930000000008</v>
      </c>
      <c r="L23" s="56">
        <v>19438.3</v>
      </c>
      <c r="M23">
        <f t="shared" si="0"/>
        <v>174023.54099999997</v>
      </c>
    </row>
    <row r="24" spans="1:13">
      <c r="A24" s="51">
        <v>43608</v>
      </c>
      <c r="B24" s="56">
        <v>15666.26</v>
      </c>
      <c r="C24" s="56">
        <v>9832.3829999999998</v>
      </c>
      <c r="D24" s="56">
        <v>15940.115</v>
      </c>
      <c r="E24" s="56">
        <v>11429.474</v>
      </c>
      <c r="F24" s="56">
        <v>8193.9869999999992</v>
      </c>
      <c r="G24" s="56">
        <v>29793.915000000001</v>
      </c>
      <c r="H24" s="56">
        <v>17419.823</v>
      </c>
      <c r="I24" s="56">
        <v>20800.489000000001</v>
      </c>
      <c r="J24" s="56">
        <v>16715.517</v>
      </c>
      <c r="K24" s="56">
        <v>8959.4</v>
      </c>
      <c r="L24" s="56">
        <v>19623.460999999999</v>
      </c>
      <c r="M24">
        <f t="shared" si="0"/>
        <v>174374.82400000002</v>
      </c>
    </row>
    <row r="25" spans="1:13">
      <c r="A25" s="51">
        <v>43609</v>
      </c>
      <c r="B25" s="56">
        <v>15756.373</v>
      </c>
      <c r="C25" s="56">
        <v>9905.4850000000006</v>
      </c>
      <c r="D25" s="56">
        <v>16469.437000000002</v>
      </c>
      <c r="E25" s="56">
        <v>12101.21</v>
      </c>
      <c r="F25" s="56">
        <v>7536.924</v>
      </c>
      <c r="G25" s="56">
        <v>29907.172999999999</v>
      </c>
      <c r="H25" s="56">
        <v>17434.813999999998</v>
      </c>
      <c r="I25" s="56">
        <v>21539.126</v>
      </c>
      <c r="J25" s="56">
        <v>17717.474999999999</v>
      </c>
      <c r="K25" s="56">
        <v>9534.2639999999992</v>
      </c>
      <c r="L25" s="56">
        <v>19638.133999999998</v>
      </c>
      <c r="M25">
        <f t="shared" si="0"/>
        <v>177540.41499999998</v>
      </c>
    </row>
    <row r="26" spans="1:13">
      <c r="A26" s="51">
        <v>43610</v>
      </c>
      <c r="B26" s="56">
        <v>15757.406000000001</v>
      </c>
      <c r="C26" s="56">
        <v>9838.3610000000008</v>
      </c>
      <c r="D26" s="56">
        <v>16403.777999999998</v>
      </c>
      <c r="E26" s="56">
        <v>12219.78</v>
      </c>
      <c r="F26" s="56">
        <v>7857.1930000000002</v>
      </c>
      <c r="G26" s="56">
        <v>29986.678</v>
      </c>
      <c r="H26" s="56">
        <v>17414.348999999998</v>
      </c>
      <c r="I26" s="56">
        <v>21282.151000000002</v>
      </c>
      <c r="J26" s="56">
        <v>17937.082999999999</v>
      </c>
      <c r="K26" s="56">
        <v>9062.7739999999994</v>
      </c>
      <c r="L26" s="56">
        <v>20076.973000000002</v>
      </c>
      <c r="M26">
        <f t="shared" si="0"/>
        <v>177836.52599999998</v>
      </c>
    </row>
    <row r="27" spans="1:13">
      <c r="A27" s="51">
        <v>43611</v>
      </c>
      <c r="B27" s="56">
        <v>15698.050999999999</v>
      </c>
      <c r="C27" s="56">
        <v>9914.91</v>
      </c>
      <c r="D27" s="56">
        <v>15911.281000000001</v>
      </c>
      <c r="E27" s="56">
        <v>12416.221</v>
      </c>
      <c r="F27" s="56">
        <v>8020.3869999999997</v>
      </c>
      <c r="G27" s="56">
        <v>29769.272000000001</v>
      </c>
      <c r="H27" s="56">
        <v>17405.550999999999</v>
      </c>
      <c r="I27" s="56">
        <v>21553.326000000001</v>
      </c>
      <c r="J27" s="56">
        <v>17706.2</v>
      </c>
      <c r="K27" s="56">
        <v>9252.6470000000008</v>
      </c>
      <c r="L27" s="56">
        <v>20436.608</v>
      </c>
      <c r="M27">
        <f t="shared" si="0"/>
        <v>178084.45400000003</v>
      </c>
    </row>
    <row r="28" spans="1:13">
      <c r="A28" s="51">
        <v>43612</v>
      </c>
      <c r="B28" s="56">
        <v>12128.531999999999</v>
      </c>
      <c r="C28" s="56">
        <v>8007.7209999999995</v>
      </c>
      <c r="D28" s="56">
        <v>12983.953</v>
      </c>
      <c r="E28" s="56">
        <v>8855.91</v>
      </c>
      <c r="F28" s="56">
        <v>6943.86</v>
      </c>
      <c r="G28" s="56">
        <v>24019.644</v>
      </c>
      <c r="H28" s="56">
        <v>12670.9148</v>
      </c>
      <c r="I28" s="56">
        <v>17095.092000000001</v>
      </c>
      <c r="J28" s="56">
        <v>13718.061</v>
      </c>
      <c r="K28" s="56">
        <v>10072.92</v>
      </c>
      <c r="L28" s="56">
        <v>15799.77</v>
      </c>
      <c r="M28">
        <f t="shared" si="0"/>
        <v>142296.37779999999</v>
      </c>
    </row>
    <row r="29" spans="1:13">
      <c r="A29" s="51">
        <v>43613</v>
      </c>
      <c r="B29" s="56">
        <v>8782.2330000000002</v>
      </c>
      <c r="C29" s="56">
        <v>6344.4269999999997</v>
      </c>
      <c r="D29" s="56">
        <v>10375.483</v>
      </c>
      <c r="E29" s="56">
        <v>8015.44</v>
      </c>
      <c r="F29" s="56">
        <v>5737.5519999999997</v>
      </c>
      <c r="G29" s="56">
        <v>18872.146000000001</v>
      </c>
      <c r="H29" s="56">
        <v>6772.2269999999999</v>
      </c>
      <c r="I29" s="56">
        <v>9741.0110000000004</v>
      </c>
      <c r="J29" s="56">
        <v>8778.7019999999993</v>
      </c>
      <c r="K29" s="56">
        <v>7391.6379999999999</v>
      </c>
      <c r="L29" s="56">
        <v>13752.992</v>
      </c>
      <c r="M29">
        <f t="shared" si="0"/>
        <v>104563.85100000001</v>
      </c>
    </row>
    <row r="30" spans="1:13">
      <c r="A30" s="51">
        <v>43614</v>
      </c>
      <c r="B30" s="56">
        <v>15635.852000000001</v>
      </c>
      <c r="C30" s="56">
        <v>9886.6350000000002</v>
      </c>
      <c r="D30" s="56">
        <v>16275.599</v>
      </c>
      <c r="E30" s="56">
        <v>11857.271000000001</v>
      </c>
      <c r="F30" s="56">
        <v>7910.2749999999996</v>
      </c>
      <c r="G30" s="56">
        <v>30085.731</v>
      </c>
      <c r="H30" s="56">
        <v>17390.363000000001</v>
      </c>
      <c r="I30" s="56">
        <v>22058.155999999999</v>
      </c>
      <c r="J30" s="56">
        <v>18069.379000000001</v>
      </c>
      <c r="K30" s="56">
        <v>9446.0580000000009</v>
      </c>
      <c r="L30" s="56">
        <v>19767.545999999998</v>
      </c>
      <c r="M30">
        <f t="shared" si="0"/>
        <v>178382.86499999999</v>
      </c>
    </row>
    <row r="31" spans="1:13">
      <c r="A31" s="51">
        <v>43615</v>
      </c>
      <c r="B31" s="56">
        <v>15665.072</v>
      </c>
      <c r="C31" s="56">
        <v>9952.61</v>
      </c>
      <c r="D31" s="56">
        <v>16132.208000000001</v>
      </c>
      <c r="E31" s="56">
        <v>11233.353999999999</v>
      </c>
      <c r="F31" s="56">
        <v>7523.46</v>
      </c>
      <c r="G31" s="56">
        <v>29633.800999999999</v>
      </c>
      <c r="H31" s="56">
        <v>17376.957999999999</v>
      </c>
      <c r="I31" s="56">
        <v>22632.824000000001</v>
      </c>
      <c r="J31" s="56">
        <v>17859.022000000001</v>
      </c>
      <c r="K31" s="56">
        <v>9607.9959999999992</v>
      </c>
      <c r="L31" s="56">
        <v>18756.813999999998</v>
      </c>
      <c r="M31">
        <f t="shared" si="0"/>
        <v>176374.11900000001</v>
      </c>
    </row>
    <row r="32" spans="1:13">
      <c r="A32" s="51">
        <v>43616</v>
      </c>
      <c r="B32" s="56">
        <v>15586.198</v>
      </c>
      <c r="C32" s="56">
        <v>9943.1849999999995</v>
      </c>
      <c r="D32" s="56">
        <v>16214.555</v>
      </c>
      <c r="E32" s="56">
        <v>11702.287</v>
      </c>
      <c r="F32" s="56">
        <v>7279.2780000000002</v>
      </c>
      <c r="G32" s="56">
        <v>29738.511999999999</v>
      </c>
      <c r="H32" s="56">
        <v>17388.900000000001</v>
      </c>
      <c r="I32" s="56">
        <v>22066.348000000002</v>
      </c>
      <c r="J32" s="56">
        <v>17949.249</v>
      </c>
      <c r="K32" s="56">
        <v>10085.964</v>
      </c>
      <c r="L32" s="56">
        <v>18981.564999999999</v>
      </c>
      <c r="M32">
        <f t="shared" si="0"/>
        <v>176936.04100000003</v>
      </c>
    </row>
    <row r="33" spans="2:13">
      <c r="B33">
        <f>SUM(B2:B32)</f>
        <v>432111.44100000011</v>
      </c>
      <c r="C33">
        <f t="shared" ref="C33:L33" si="1">SUM(C2:C32)</f>
        <v>281895.74300000002</v>
      </c>
      <c r="D33">
        <f t="shared" si="1"/>
        <v>448244.86009999999</v>
      </c>
      <c r="E33">
        <f t="shared" si="1"/>
        <v>344316.85100000002</v>
      </c>
      <c r="F33">
        <f t="shared" si="1"/>
        <v>222118.38999999998</v>
      </c>
      <c r="G33">
        <f t="shared" si="1"/>
        <v>836181.50939999986</v>
      </c>
      <c r="H33">
        <f t="shared" si="1"/>
        <v>457515.80840000004</v>
      </c>
      <c r="I33">
        <f t="shared" si="1"/>
        <v>601700.50099999993</v>
      </c>
      <c r="J33">
        <f>SUM(J2:J32)</f>
        <v>477493.37599999993</v>
      </c>
      <c r="K33">
        <f t="shared" si="1"/>
        <v>267549.30695999996</v>
      </c>
      <c r="L33">
        <f t="shared" si="1"/>
        <v>566435.24100000004</v>
      </c>
      <c r="M33">
        <f t="shared" si="0"/>
        <v>4935563.0278599998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4"/>
  <sheetViews>
    <sheetView workbookViewId="0"/>
  </sheetViews>
  <sheetFormatPr defaultColWidth="11.42578125" defaultRowHeight="14.45"/>
  <cols>
    <col min="1" max="1" width="32.42578125" bestFit="1" customWidth="1"/>
    <col min="2" max="2" width="12.85546875" customWidth="1"/>
    <col min="3" max="3" width="14.42578125" bestFit="1" customWidth="1"/>
    <col min="4" max="4" width="10.140625" customWidth="1"/>
    <col min="9" max="9" width="11.85546875" bestFit="1" customWidth="1"/>
    <col min="13" max="13" width="11.85546875" bestFit="1" customWidth="1"/>
  </cols>
  <sheetData>
    <row r="1" spans="1:9">
      <c r="A1" t="s">
        <v>85</v>
      </c>
      <c r="B1" t="s">
        <v>86</v>
      </c>
      <c r="C1" t="s">
        <v>87</v>
      </c>
      <c r="G1" t="s">
        <v>88</v>
      </c>
      <c r="H1" t="s">
        <v>89</v>
      </c>
      <c r="I1" t="s">
        <v>90</v>
      </c>
    </row>
    <row r="2" spans="1:9">
      <c r="A2" s="35" t="s">
        <v>91</v>
      </c>
      <c r="B2">
        <v>10888.575999999999</v>
      </c>
      <c r="C2" s="27">
        <v>65</v>
      </c>
      <c r="D2" s="36">
        <f>+B2/C2</f>
        <v>167.51655384615384</v>
      </c>
      <c r="E2" s="25"/>
      <c r="G2" t="s">
        <v>92</v>
      </c>
      <c r="H2" s="25">
        <f>+E11</f>
        <v>200.1787773809524</v>
      </c>
      <c r="I2">
        <f>+F11</f>
        <v>157</v>
      </c>
    </row>
    <row r="3" spans="1:9">
      <c r="A3" t="s">
        <v>93</v>
      </c>
      <c r="B3">
        <v>2093.5309999999999</v>
      </c>
      <c r="C3" s="27">
        <v>11</v>
      </c>
      <c r="D3" s="36">
        <f>+B3/C3</f>
        <v>190.321</v>
      </c>
      <c r="E3" s="25"/>
      <c r="F3" s="25"/>
      <c r="G3" t="s">
        <v>19</v>
      </c>
      <c r="H3" s="25">
        <f>+E10</f>
        <v>212.70892334096109</v>
      </c>
      <c r="I3">
        <f>+F10</f>
        <v>80</v>
      </c>
    </row>
    <row r="4" spans="1:9">
      <c r="A4" t="s">
        <v>94</v>
      </c>
      <c r="B4">
        <v>5019.6689999999999</v>
      </c>
      <c r="C4" s="27">
        <v>23</v>
      </c>
      <c r="D4" s="36">
        <f t="shared" ref="D4:D16" si="0">+B4/C4</f>
        <v>218.24647826086957</v>
      </c>
      <c r="E4" s="25"/>
      <c r="F4" s="25"/>
      <c r="G4" t="s">
        <v>8</v>
      </c>
      <c r="H4" s="25">
        <f>+D2</f>
        <v>167.51655384615384</v>
      </c>
      <c r="I4">
        <f>+C2</f>
        <v>65</v>
      </c>
    </row>
    <row r="5" spans="1:9">
      <c r="A5" t="s">
        <v>95</v>
      </c>
      <c r="B5">
        <v>9600.5130000000008</v>
      </c>
      <c r="C5" s="27">
        <v>45</v>
      </c>
      <c r="D5" s="36">
        <f t="shared" si="0"/>
        <v>213.34473333333335</v>
      </c>
      <c r="E5" s="25"/>
      <c r="F5" s="25"/>
      <c r="G5" t="s">
        <v>20</v>
      </c>
      <c r="H5" s="25">
        <f>+E16</f>
        <v>209.47029761904764</v>
      </c>
      <c r="I5">
        <f>+F16</f>
        <v>96</v>
      </c>
    </row>
    <row r="6" spans="1:9">
      <c r="A6" t="s">
        <v>96</v>
      </c>
      <c r="B6">
        <v>801.19599999999991</v>
      </c>
      <c r="C6" s="27">
        <v>3</v>
      </c>
      <c r="D6" s="36">
        <f t="shared" si="0"/>
        <v>267.06533333333329</v>
      </c>
      <c r="E6" s="25"/>
      <c r="F6" s="25"/>
      <c r="G6" t="s">
        <v>10</v>
      </c>
      <c r="H6" s="25">
        <f>+D13</f>
        <v>237.41362686567157</v>
      </c>
      <c r="I6">
        <f>+C13</f>
        <v>67</v>
      </c>
    </row>
    <row r="7" spans="1:9">
      <c r="A7" t="s">
        <v>97</v>
      </c>
      <c r="B7">
        <v>2176.1010000000001</v>
      </c>
      <c r="C7" s="27">
        <v>12</v>
      </c>
      <c r="D7" s="36">
        <f t="shared" si="0"/>
        <v>181.34175000000002</v>
      </c>
      <c r="E7" s="25"/>
      <c r="F7" s="25"/>
      <c r="G7" t="s">
        <v>21</v>
      </c>
      <c r="H7" s="25">
        <f>+E15</f>
        <v>201.84294270833334</v>
      </c>
      <c r="I7">
        <f>+F15</f>
        <v>107</v>
      </c>
    </row>
    <row r="8" spans="1:9">
      <c r="A8" s="28" t="s">
        <v>98</v>
      </c>
      <c r="B8">
        <v>14863.819</v>
      </c>
      <c r="C8" s="27">
        <v>62</v>
      </c>
      <c r="D8" s="36">
        <f t="shared" si="0"/>
        <v>239.73901612903225</v>
      </c>
      <c r="E8" s="25"/>
      <c r="F8" s="25"/>
      <c r="G8" t="s">
        <v>22</v>
      </c>
      <c r="H8" s="25">
        <f>+E14</f>
        <v>237.11082291666662</v>
      </c>
      <c r="I8">
        <f>+F14</f>
        <v>83</v>
      </c>
    </row>
    <row r="9" spans="1:9">
      <c r="A9" s="35" t="s">
        <v>99</v>
      </c>
      <c r="B9">
        <v>923.98399999999992</v>
      </c>
      <c r="C9" s="27">
        <v>4</v>
      </c>
      <c r="D9" s="36">
        <f t="shared" si="0"/>
        <v>230.99599999999998</v>
      </c>
      <c r="E9" s="25">
        <f>+AVERAGE((B9/C9),(B8/C8))</f>
        <v>235.36750806451613</v>
      </c>
      <c r="F9">
        <f>+C9+C8</f>
        <v>66</v>
      </c>
      <c r="G9" t="s">
        <v>23</v>
      </c>
      <c r="H9" s="25">
        <f>+E9</f>
        <v>235.36750806451613</v>
      </c>
      <c r="I9">
        <f>+F9</f>
        <v>66</v>
      </c>
    </row>
    <row r="10" spans="1:9">
      <c r="A10" s="35" t="s">
        <v>100</v>
      </c>
      <c r="B10">
        <v>11808.768</v>
      </c>
      <c r="C10" s="27">
        <v>57</v>
      </c>
      <c r="D10" s="36">
        <f>+B10/C10</f>
        <v>207.17136842105262</v>
      </c>
      <c r="E10" s="25">
        <f>+AVERAGE((B10/C10),(B4/C4))</f>
        <v>212.70892334096109</v>
      </c>
      <c r="F10">
        <f>+C10+C4</f>
        <v>80</v>
      </c>
      <c r="G10" t="s">
        <v>14</v>
      </c>
      <c r="H10" s="25">
        <f>+D18</f>
        <v>250.27165957446809</v>
      </c>
      <c r="I10">
        <f>+E18</f>
        <v>47</v>
      </c>
    </row>
    <row r="11" spans="1:9">
      <c r="A11" s="35" t="s">
        <v>101</v>
      </c>
      <c r="B11">
        <v>20945.436000000002</v>
      </c>
      <c r="C11" s="27">
        <v>112</v>
      </c>
      <c r="D11" s="36">
        <f t="shared" si="0"/>
        <v>187.01282142857144</v>
      </c>
      <c r="E11" s="25">
        <f>+AVERAGE((B11/C11),(B5/C5))</f>
        <v>200.1787773809524</v>
      </c>
      <c r="F11">
        <f>+C11+C5</f>
        <v>157</v>
      </c>
      <c r="G11" t="s">
        <v>15</v>
      </c>
      <c r="H11" s="25">
        <f>+D19</f>
        <v>257.50712195121952</v>
      </c>
      <c r="I11">
        <f>+E19</f>
        <v>41</v>
      </c>
    </row>
    <row r="12" spans="1:9">
      <c r="A12" s="28" t="s">
        <v>102</v>
      </c>
      <c r="B12">
        <v>22320.560000000001</v>
      </c>
      <c r="C12" s="27">
        <v>88</v>
      </c>
      <c r="D12" s="36">
        <f t="shared" si="0"/>
        <v>253.64272727272729</v>
      </c>
      <c r="E12" s="25"/>
      <c r="H12" s="25">
        <f>+AVERAGE(H2:H11)</f>
        <v>220.93882342679905</v>
      </c>
      <c r="I12">
        <f>SUM(I2:I11)</f>
        <v>809</v>
      </c>
    </row>
    <row r="13" spans="1:9">
      <c r="A13" s="28" t="s">
        <v>103</v>
      </c>
      <c r="B13">
        <v>15906.712999999996</v>
      </c>
      <c r="C13" s="27">
        <v>67</v>
      </c>
      <c r="D13" s="36">
        <f t="shared" si="0"/>
        <v>237.41362686567157</v>
      </c>
    </row>
    <row r="14" spans="1:9">
      <c r="A14" s="35" t="s">
        <v>104</v>
      </c>
      <c r="B14">
        <v>16572.504999999997</v>
      </c>
      <c r="C14" s="27">
        <v>80</v>
      </c>
      <c r="D14" s="36">
        <f t="shared" si="0"/>
        <v>207.15631249999996</v>
      </c>
      <c r="E14" s="25">
        <f>+AVERAGE((B14/C14),(B6/C6))</f>
        <v>237.11082291666662</v>
      </c>
      <c r="F14">
        <f>+C14+C6</f>
        <v>83</v>
      </c>
    </row>
    <row r="15" spans="1:9">
      <c r="A15" s="35" t="s">
        <v>105</v>
      </c>
      <c r="B15">
        <v>20483.029000000002</v>
      </c>
      <c r="C15" s="27">
        <v>96</v>
      </c>
      <c r="D15" s="36">
        <f t="shared" si="0"/>
        <v>213.36488541666668</v>
      </c>
      <c r="E15" s="25">
        <f>+AVERAGE((B15/C15),(B3/C3))</f>
        <v>201.84294270833334</v>
      </c>
      <c r="F15">
        <f>+C15+C3</f>
        <v>107</v>
      </c>
    </row>
    <row r="16" spans="1:9">
      <c r="A16" s="35" t="s">
        <v>106</v>
      </c>
      <c r="B16">
        <v>19958.303</v>
      </c>
      <c r="C16" s="27">
        <v>84</v>
      </c>
      <c r="D16" s="36">
        <f t="shared" si="0"/>
        <v>237.59884523809524</v>
      </c>
      <c r="E16" s="25">
        <f>+AVERAGE((B16/C16),(B7/C7))</f>
        <v>209.47029761904764</v>
      </c>
      <c r="F16">
        <f>+C16+C7</f>
        <v>96</v>
      </c>
    </row>
    <row r="17" spans="1:6">
      <c r="C17">
        <f>SUM(C2:C16)</f>
        <v>809</v>
      </c>
    </row>
    <row r="18" spans="1:6">
      <c r="A18" s="33" t="s">
        <v>107</v>
      </c>
      <c r="B18">
        <v>1156.3410000000001</v>
      </c>
      <c r="C18">
        <v>5</v>
      </c>
      <c r="D18">
        <f>+(SUM(B21:B26)+B18)/(SUM(C21:C26)+C18)</f>
        <v>250.27165957446809</v>
      </c>
      <c r="E18">
        <f>+SUM(C21:C26)+C18</f>
        <v>47</v>
      </c>
      <c r="F18" t="s">
        <v>108</v>
      </c>
    </row>
    <row r="19" spans="1:6">
      <c r="A19" s="34" t="s">
        <v>109</v>
      </c>
      <c r="B19">
        <v>1344.03</v>
      </c>
      <c r="C19">
        <v>6</v>
      </c>
      <c r="D19">
        <f>+(SUM(B27:B29)+SUM(B19:B20))/(SUM(C19:C20)+SUM(C27:C29))</f>
        <v>257.50712195121952</v>
      </c>
      <c r="E19">
        <f>+(SUM(C27:C29)+SUM(C19:C20))</f>
        <v>41</v>
      </c>
      <c r="F19" t="s">
        <v>110</v>
      </c>
    </row>
    <row r="20" spans="1:6">
      <c r="A20" s="34" t="s">
        <v>111</v>
      </c>
      <c r="B20">
        <v>1648.2700000000002</v>
      </c>
      <c r="C20">
        <v>6</v>
      </c>
    </row>
    <row r="21" spans="1:6">
      <c r="A21" s="33" t="s">
        <v>112</v>
      </c>
      <c r="B21">
        <v>952.375</v>
      </c>
      <c r="C21">
        <v>3</v>
      </c>
    </row>
    <row r="22" spans="1:6">
      <c r="A22" s="33" t="s">
        <v>113</v>
      </c>
      <c r="B22">
        <v>2880.288</v>
      </c>
      <c r="C22">
        <v>12</v>
      </c>
    </row>
    <row r="23" spans="1:6">
      <c r="A23" s="33" t="s">
        <v>114</v>
      </c>
      <c r="B23">
        <v>956.06999999999994</v>
      </c>
      <c r="C23">
        <v>4</v>
      </c>
    </row>
    <row r="24" spans="1:6">
      <c r="A24" s="33" t="s">
        <v>115</v>
      </c>
      <c r="B24">
        <v>1299.7360000000001</v>
      </c>
      <c r="C24">
        <v>5</v>
      </c>
    </row>
    <row r="25" spans="1:6">
      <c r="A25" s="33" t="s">
        <v>116</v>
      </c>
      <c r="B25">
        <v>1884.5519999999999</v>
      </c>
      <c r="C25">
        <v>8</v>
      </c>
    </row>
    <row r="26" spans="1:6">
      <c r="A26" s="33" t="s">
        <v>117</v>
      </c>
      <c r="B26">
        <v>2633.4059999999999</v>
      </c>
      <c r="C26">
        <v>10</v>
      </c>
    </row>
    <row r="27" spans="1:6">
      <c r="A27" s="34" t="s">
        <v>118</v>
      </c>
      <c r="B27">
        <v>3484.2290000000003</v>
      </c>
      <c r="C27">
        <v>12</v>
      </c>
    </row>
    <row r="28" spans="1:6">
      <c r="A28" s="34" t="s">
        <v>119</v>
      </c>
      <c r="B28">
        <v>2015.8109999999999</v>
      </c>
      <c r="C28">
        <v>8</v>
      </c>
    </row>
    <row r="29" spans="1:6">
      <c r="A29" s="34" t="s">
        <v>120</v>
      </c>
      <c r="B29">
        <v>2065.4519999999998</v>
      </c>
      <c r="C29">
        <v>9</v>
      </c>
    </row>
    <row r="33" spans="1:10" ht="15" thickBot="1">
      <c r="A33" s="37" t="s">
        <v>56</v>
      </c>
      <c r="B33" s="37" t="s">
        <v>121</v>
      </c>
      <c r="C33" s="37" t="s">
        <v>122</v>
      </c>
      <c r="G33" t="s">
        <v>18</v>
      </c>
      <c r="H33">
        <f>+D40</f>
        <v>805292</v>
      </c>
      <c r="I33">
        <v>157</v>
      </c>
      <c r="J33" s="36">
        <f>+H33/I33</f>
        <v>5129.248407643312</v>
      </c>
    </row>
    <row r="34" spans="1:10">
      <c r="A34" s="38" t="s">
        <v>123</v>
      </c>
      <c r="B34" s="39">
        <v>24702</v>
      </c>
      <c r="C34" s="39">
        <v>18939</v>
      </c>
      <c r="G34" t="s">
        <v>19</v>
      </c>
      <c r="H34">
        <f>+C38</f>
        <v>441473</v>
      </c>
      <c r="I34">
        <v>80</v>
      </c>
      <c r="J34" s="36">
        <f t="shared" ref="J34:J42" si="1">+H34/I34</f>
        <v>5518.4125000000004</v>
      </c>
    </row>
    <row r="35" spans="1:10">
      <c r="A35" s="38" t="s">
        <v>57</v>
      </c>
      <c r="B35" s="39">
        <v>94181</v>
      </c>
      <c r="C35" s="39">
        <v>92697</v>
      </c>
      <c r="G35" t="s">
        <v>8</v>
      </c>
      <c r="H35">
        <f>+C43</f>
        <v>275884</v>
      </c>
      <c r="I35">
        <v>65</v>
      </c>
      <c r="J35" s="36">
        <f t="shared" si="1"/>
        <v>4244.3692307692309</v>
      </c>
    </row>
    <row r="36" spans="1:10">
      <c r="A36" s="38" t="s">
        <v>58</v>
      </c>
      <c r="B36" s="39">
        <v>253201</v>
      </c>
      <c r="C36" s="39">
        <v>241362</v>
      </c>
      <c r="G36" t="s">
        <v>20</v>
      </c>
      <c r="H36">
        <f>+C46</f>
        <v>466512</v>
      </c>
      <c r="I36">
        <v>96</v>
      </c>
      <c r="J36" s="36">
        <f t="shared" si="1"/>
        <v>4859.5</v>
      </c>
    </row>
    <row r="37" spans="1:10">
      <c r="A37" s="40" t="s">
        <v>26</v>
      </c>
      <c r="B37" s="39">
        <v>406651</v>
      </c>
      <c r="C37" s="39">
        <v>328749</v>
      </c>
      <c r="G37" t="s">
        <v>10</v>
      </c>
      <c r="H37">
        <f>+C42</f>
        <v>424045</v>
      </c>
      <c r="I37">
        <v>67</v>
      </c>
      <c r="J37" s="36">
        <f t="shared" si="1"/>
        <v>6329.0298507462685</v>
      </c>
    </row>
    <row r="38" spans="1:10">
      <c r="A38" s="40" t="s">
        <v>7</v>
      </c>
      <c r="B38" s="39">
        <v>454594</v>
      </c>
      <c r="C38" s="39">
        <v>441473</v>
      </c>
      <c r="G38" t="s">
        <v>21</v>
      </c>
      <c r="H38">
        <f>+D45</f>
        <v>572294</v>
      </c>
      <c r="I38">
        <v>112</v>
      </c>
      <c r="J38" s="36">
        <f t="shared" si="1"/>
        <v>5109.7678571428569</v>
      </c>
    </row>
    <row r="39" spans="1:10">
      <c r="A39" s="41" t="s">
        <v>25</v>
      </c>
      <c r="B39" s="39">
        <v>55687</v>
      </c>
      <c r="C39" s="39">
        <v>55633</v>
      </c>
      <c r="G39" t="s">
        <v>22</v>
      </c>
      <c r="H39">
        <f>+D44</f>
        <v>444339</v>
      </c>
      <c r="I39">
        <v>83</v>
      </c>
      <c r="J39" s="36">
        <f t="shared" si="1"/>
        <v>5353.4819277108436</v>
      </c>
    </row>
    <row r="40" spans="1:10">
      <c r="A40" s="40" t="s">
        <v>60</v>
      </c>
      <c r="B40" s="39">
        <v>672422</v>
      </c>
      <c r="C40" s="39">
        <v>656962</v>
      </c>
      <c r="D40">
        <f>AVERAGE(C40+C39+C35)</f>
        <v>805292</v>
      </c>
      <c r="G40" t="s">
        <v>23</v>
      </c>
      <c r="H40">
        <f>+C37</f>
        <v>328749</v>
      </c>
      <c r="I40">
        <v>66</v>
      </c>
      <c r="J40" s="36">
        <f t="shared" si="1"/>
        <v>4981.045454545455</v>
      </c>
    </row>
    <row r="41" spans="1:10">
      <c r="A41" s="41" t="s">
        <v>61</v>
      </c>
      <c r="B41" s="39">
        <v>342396</v>
      </c>
      <c r="C41" s="39">
        <v>330029</v>
      </c>
      <c r="G41" t="s">
        <v>14</v>
      </c>
      <c r="H41">
        <f>+C41</f>
        <v>330029</v>
      </c>
      <c r="I41">
        <v>47</v>
      </c>
      <c r="J41" s="36">
        <f t="shared" si="1"/>
        <v>7021.8936170212764</v>
      </c>
    </row>
    <row r="42" spans="1:10">
      <c r="A42" s="40" t="s">
        <v>10</v>
      </c>
      <c r="B42" s="39">
        <v>434229</v>
      </c>
      <c r="C42" s="39">
        <v>424045</v>
      </c>
      <c r="G42" t="s">
        <v>15</v>
      </c>
      <c r="H42">
        <f>+C36</f>
        <v>241362</v>
      </c>
      <c r="I42">
        <v>41</v>
      </c>
      <c r="J42" s="36">
        <f t="shared" si="1"/>
        <v>5886.8780487804879</v>
      </c>
    </row>
    <row r="43" spans="1:10">
      <c r="A43" s="40" t="s">
        <v>8</v>
      </c>
      <c r="B43" s="39">
        <v>276931</v>
      </c>
      <c r="C43" s="39">
        <v>275884</v>
      </c>
    </row>
    <row r="44" spans="1:10">
      <c r="A44" s="40" t="s">
        <v>12</v>
      </c>
      <c r="B44" s="39">
        <v>372975</v>
      </c>
      <c r="C44" s="39">
        <v>371818</v>
      </c>
      <c r="D44">
        <f>AVERAGE(C44+C47)</f>
        <v>444339</v>
      </c>
    </row>
    <row r="45" spans="1:10">
      <c r="A45" s="40" t="s">
        <v>68</v>
      </c>
      <c r="B45" s="39">
        <v>564159</v>
      </c>
      <c r="C45" s="39">
        <v>553355</v>
      </c>
      <c r="D45">
        <f>+C45+C34</f>
        <v>572294</v>
      </c>
    </row>
    <row r="46" spans="1:10">
      <c r="A46" s="40" t="s">
        <v>9</v>
      </c>
      <c r="B46" s="39">
        <v>591304</v>
      </c>
      <c r="C46" s="39">
        <v>466512</v>
      </c>
    </row>
    <row r="47" spans="1:10" ht="15" thickBot="1">
      <c r="A47" s="38" t="s">
        <v>69</v>
      </c>
      <c r="B47" s="39">
        <v>72584</v>
      </c>
      <c r="C47" s="39">
        <v>72521</v>
      </c>
    </row>
    <row r="48" spans="1:10">
      <c r="A48" s="42" t="s">
        <v>72</v>
      </c>
      <c r="B48" s="43">
        <f>SUM(B34:B47)</f>
        <v>4616016</v>
      </c>
      <c r="C48" s="44">
        <f>SUM(C34:C47)</f>
        <v>4329979</v>
      </c>
    </row>
    <row r="52" spans="1:4" ht="15" thickBot="1">
      <c r="A52" s="46" t="s">
        <v>5</v>
      </c>
      <c r="B52" s="46" t="s">
        <v>124</v>
      </c>
      <c r="C52" s="47"/>
    </row>
    <row r="53" spans="1:4">
      <c r="A53" s="47"/>
      <c r="B53" s="47"/>
      <c r="C53" s="47"/>
    </row>
    <row r="54" spans="1:4" ht="15" thickBot="1">
      <c r="A54" s="37" t="s">
        <v>56</v>
      </c>
      <c r="B54" s="37" t="s">
        <v>121</v>
      </c>
      <c r="C54" s="37" t="s">
        <v>122</v>
      </c>
    </row>
    <row r="55" spans="1:4">
      <c r="A55" s="38" t="s">
        <v>123</v>
      </c>
      <c r="B55" s="49">
        <v>23856.44</v>
      </c>
      <c r="C55" s="49">
        <v>20787.509999999998</v>
      </c>
    </row>
    <row r="56" spans="1:4">
      <c r="A56" s="38" t="s">
        <v>57</v>
      </c>
      <c r="B56" s="49">
        <v>93520.38</v>
      </c>
      <c r="C56" s="49">
        <v>88950.720000000001</v>
      </c>
    </row>
    <row r="57" spans="1:4">
      <c r="A57" s="38" t="s">
        <v>58</v>
      </c>
      <c r="B57" s="49">
        <v>249984.3</v>
      </c>
      <c r="C57" s="49">
        <v>229253.04</v>
      </c>
    </row>
    <row r="58" spans="1:4">
      <c r="A58" s="38" t="s">
        <v>26</v>
      </c>
      <c r="B58" s="49">
        <v>407120.97</v>
      </c>
      <c r="C58" s="49">
        <v>312671.96999999997</v>
      </c>
    </row>
    <row r="59" spans="1:4">
      <c r="A59" s="38" t="s">
        <v>7</v>
      </c>
      <c r="B59" s="49">
        <v>452435.5</v>
      </c>
      <c r="C59" s="49">
        <v>428733.32</v>
      </c>
    </row>
    <row r="60" spans="1:4">
      <c r="A60" s="38" t="s">
        <v>25</v>
      </c>
      <c r="B60" s="49">
        <v>54639.83</v>
      </c>
      <c r="C60" s="49">
        <v>54418.080000000002</v>
      </c>
    </row>
    <row r="61" spans="1:4">
      <c r="A61" s="38" t="s">
        <v>60</v>
      </c>
      <c r="B61" s="49">
        <v>665914.86</v>
      </c>
      <c r="C61" s="49">
        <v>642317.02</v>
      </c>
      <c r="D61">
        <f>+C61+C60+C56</f>
        <v>785685.82</v>
      </c>
    </row>
    <row r="62" spans="1:4">
      <c r="A62" s="38" t="s">
        <v>61</v>
      </c>
      <c r="B62" s="49">
        <v>348470.28</v>
      </c>
      <c r="C62" s="49">
        <v>322138.15000000002</v>
      </c>
    </row>
    <row r="63" spans="1:4">
      <c r="A63" s="38" t="s">
        <v>10</v>
      </c>
      <c r="B63" s="49">
        <v>418935.12</v>
      </c>
      <c r="C63" s="49">
        <v>406583.18</v>
      </c>
    </row>
    <row r="64" spans="1:4">
      <c r="A64" s="38" t="s">
        <v>8</v>
      </c>
      <c r="B64" s="49">
        <v>273991.71999999997</v>
      </c>
      <c r="C64" s="49">
        <v>273085.98</v>
      </c>
    </row>
    <row r="65" spans="1:12">
      <c r="A65" s="38" t="s">
        <v>12</v>
      </c>
      <c r="B65" s="49">
        <v>361760.32</v>
      </c>
      <c r="C65" s="49">
        <v>360284.31</v>
      </c>
      <c r="D65">
        <f>+C65+C68</f>
        <v>430510.93</v>
      </c>
    </row>
    <row r="66" spans="1:12">
      <c r="A66" s="38" t="s">
        <v>68</v>
      </c>
      <c r="B66" s="49">
        <v>582796.87</v>
      </c>
      <c r="C66" s="49">
        <v>548618.39</v>
      </c>
      <c r="D66">
        <f>+C66+C55</f>
        <v>569405.9</v>
      </c>
    </row>
    <row r="67" spans="1:12">
      <c r="A67" s="38" t="s">
        <v>9</v>
      </c>
      <c r="B67" s="49">
        <v>576831.74</v>
      </c>
      <c r="C67" s="49">
        <v>448405.79</v>
      </c>
    </row>
    <row r="68" spans="1:12" ht="15" thickBot="1">
      <c r="A68" s="38" t="s">
        <v>69</v>
      </c>
      <c r="B68" s="49">
        <v>70364.88</v>
      </c>
      <c r="C68" s="49">
        <v>70226.62</v>
      </c>
    </row>
    <row r="69" spans="1:12">
      <c r="A69" s="42" t="s">
        <v>72</v>
      </c>
      <c r="B69" s="50">
        <v>4580623.2</v>
      </c>
      <c r="C69" s="50">
        <v>4206474.08</v>
      </c>
    </row>
    <row r="70" spans="1:12">
      <c r="A70" s="48"/>
    </row>
    <row r="71" spans="1:12">
      <c r="A71" s="48"/>
    </row>
    <row r="72" spans="1:12">
      <c r="A72" t="s">
        <v>91</v>
      </c>
      <c r="B72">
        <v>10</v>
      </c>
      <c r="C72">
        <v>1621</v>
      </c>
      <c r="D72">
        <v>10653.715</v>
      </c>
      <c r="E72">
        <v>65</v>
      </c>
      <c r="F72">
        <v>37</v>
      </c>
      <c r="G72">
        <v>64</v>
      </c>
      <c r="J72">
        <v>163.903307692308</v>
      </c>
      <c r="L72">
        <f>+D72/E72</f>
        <v>163.90330769230769</v>
      </c>
    </row>
    <row r="73" spans="1:12">
      <c r="A73" t="s">
        <v>93</v>
      </c>
      <c r="B73">
        <v>3</v>
      </c>
      <c r="C73">
        <v>444</v>
      </c>
      <c r="D73">
        <v>2093.5309999999999</v>
      </c>
      <c r="E73">
        <v>11</v>
      </c>
      <c r="F73">
        <v>10</v>
      </c>
      <c r="G73">
        <v>11</v>
      </c>
      <c r="J73">
        <v>190.321</v>
      </c>
    </row>
    <row r="74" spans="1:12">
      <c r="A74" t="s">
        <v>94</v>
      </c>
      <c r="B74">
        <v>4</v>
      </c>
      <c r="C74">
        <v>603</v>
      </c>
      <c r="D74">
        <v>5019.6689999999999</v>
      </c>
      <c r="E74">
        <v>23</v>
      </c>
      <c r="F74">
        <v>19</v>
      </c>
      <c r="G74">
        <v>23</v>
      </c>
      <c r="J74">
        <v>218.24647826086957</v>
      </c>
    </row>
    <row r="75" spans="1:12">
      <c r="A75" t="s">
        <v>95</v>
      </c>
      <c r="B75">
        <v>6</v>
      </c>
      <c r="C75">
        <v>1398</v>
      </c>
      <c r="D75">
        <v>9591.5850000000009</v>
      </c>
      <c r="E75">
        <v>45</v>
      </c>
      <c r="F75">
        <v>35</v>
      </c>
      <c r="G75">
        <v>45</v>
      </c>
      <c r="J75">
        <v>213.14633333333336</v>
      </c>
    </row>
    <row r="76" spans="1:12">
      <c r="A76" t="s">
        <v>96</v>
      </c>
      <c r="B76">
        <v>1</v>
      </c>
      <c r="C76">
        <v>131</v>
      </c>
      <c r="D76">
        <v>801.19599999999991</v>
      </c>
      <c r="E76">
        <v>3</v>
      </c>
      <c r="F76">
        <v>3</v>
      </c>
      <c r="G76">
        <v>3</v>
      </c>
      <c r="J76">
        <v>267.06533333333329</v>
      </c>
    </row>
    <row r="77" spans="1:12">
      <c r="A77" t="s">
        <v>97</v>
      </c>
      <c r="B77">
        <v>3</v>
      </c>
      <c r="C77">
        <v>425</v>
      </c>
      <c r="D77">
        <v>2141.3580000000002</v>
      </c>
      <c r="E77">
        <v>12</v>
      </c>
      <c r="F77">
        <v>9</v>
      </c>
      <c r="G77">
        <v>12</v>
      </c>
      <c r="J77">
        <v>178.44650000000001</v>
      </c>
    </row>
    <row r="78" spans="1:12">
      <c r="A78" t="s">
        <v>98</v>
      </c>
      <c r="B78">
        <v>7</v>
      </c>
      <c r="C78">
        <v>1236</v>
      </c>
      <c r="D78">
        <v>14863.793999999998</v>
      </c>
      <c r="E78">
        <v>62</v>
      </c>
      <c r="F78">
        <v>48</v>
      </c>
      <c r="G78">
        <v>62</v>
      </c>
      <c r="J78">
        <v>239.73861290322577</v>
      </c>
      <c r="K78">
        <f>+AVERAGE(J78:J79)</f>
        <v>235.36730645161288</v>
      </c>
    </row>
    <row r="79" spans="1:12">
      <c r="A79" t="s">
        <v>99</v>
      </c>
      <c r="B79">
        <v>1</v>
      </c>
      <c r="C79">
        <v>86</v>
      </c>
      <c r="D79">
        <v>923.98399999999992</v>
      </c>
      <c r="E79">
        <v>4</v>
      </c>
      <c r="F79">
        <v>4</v>
      </c>
      <c r="G79">
        <v>4</v>
      </c>
      <c r="J79">
        <v>230.99599999999998</v>
      </c>
    </row>
    <row r="80" spans="1:12">
      <c r="A80" t="s">
        <v>100</v>
      </c>
      <c r="B80">
        <v>10</v>
      </c>
      <c r="C80">
        <v>2061</v>
      </c>
      <c r="D80">
        <v>11827.067999999999</v>
      </c>
      <c r="E80">
        <v>57</v>
      </c>
      <c r="F80">
        <v>35</v>
      </c>
      <c r="G80">
        <v>57</v>
      </c>
      <c r="J80">
        <v>207.49242105263156</v>
      </c>
    </row>
    <row r="81" spans="1:11">
      <c r="A81" t="s">
        <v>101</v>
      </c>
      <c r="B81">
        <v>11</v>
      </c>
      <c r="C81">
        <v>2533</v>
      </c>
      <c r="D81">
        <v>20938.215000000004</v>
      </c>
      <c r="E81">
        <v>112</v>
      </c>
      <c r="F81">
        <v>62</v>
      </c>
      <c r="G81">
        <v>112</v>
      </c>
      <c r="J81">
        <v>186.94834821428574</v>
      </c>
      <c r="K81">
        <f>+AVERAGE(J81,J75)</f>
        <v>200.04734077380954</v>
      </c>
    </row>
    <row r="82" spans="1:11">
      <c r="A82" t="s">
        <v>102</v>
      </c>
      <c r="B82">
        <v>12</v>
      </c>
      <c r="C82">
        <v>1959</v>
      </c>
      <c r="D82">
        <v>22692.347000000002</v>
      </c>
      <c r="E82">
        <v>88</v>
      </c>
      <c r="F82">
        <v>70</v>
      </c>
      <c r="G82">
        <v>88</v>
      </c>
      <c r="J82">
        <v>257.86757954545459</v>
      </c>
    </row>
    <row r="83" spans="1:11">
      <c r="A83" t="s">
        <v>103</v>
      </c>
      <c r="B83">
        <v>9</v>
      </c>
      <c r="C83">
        <v>1966</v>
      </c>
      <c r="D83">
        <v>15923.3</v>
      </c>
      <c r="E83">
        <v>67</v>
      </c>
      <c r="F83">
        <v>47</v>
      </c>
      <c r="G83">
        <v>67</v>
      </c>
      <c r="J83">
        <v>237.66119402985075</v>
      </c>
    </row>
    <row r="84" spans="1:11">
      <c r="A84" t="s">
        <v>104</v>
      </c>
      <c r="B84">
        <v>8</v>
      </c>
      <c r="C84">
        <v>1934</v>
      </c>
      <c r="D84">
        <v>16626.573999999997</v>
      </c>
      <c r="E84">
        <v>80</v>
      </c>
      <c r="F84">
        <v>51</v>
      </c>
      <c r="G84">
        <v>79</v>
      </c>
      <c r="J84">
        <v>207.83217499999995</v>
      </c>
    </row>
    <row r="85" spans="1:11">
      <c r="A85" t="s">
        <v>105</v>
      </c>
      <c r="B85">
        <v>10</v>
      </c>
      <c r="C85">
        <v>2340</v>
      </c>
      <c r="D85">
        <v>21275.055000000004</v>
      </c>
      <c r="E85">
        <v>101</v>
      </c>
      <c r="F85">
        <v>68</v>
      </c>
      <c r="G85">
        <v>101</v>
      </c>
      <c r="J85">
        <v>210.64410891089113</v>
      </c>
      <c r="K85">
        <f>+(J85+J73)/2</f>
        <v>200.48255445544555</v>
      </c>
    </row>
    <row r="86" spans="1:11">
      <c r="A86" t="s">
        <v>106</v>
      </c>
      <c r="B86">
        <v>12</v>
      </c>
      <c r="C86">
        <v>2051</v>
      </c>
      <c r="D86">
        <v>19946.624999999996</v>
      </c>
      <c r="E86">
        <v>84</v>
      </c>
      <c r="F86">
        <v>49</v>
      </c>
      <c r="G86">
        <v>84</v>
      </c>
      <c r="J86">
        <v>237.45982142857139</v>
      </c>
    </row>
    <row r="90" spans="1:11">
      <c r="A90" t="s">
        <v>91</v>
      </c>
      <c r="B90">
        <v>10653.715</v>
      </c>
      <c r="C90">
        <v>65</v>
      </c>
      <c r="D90">
        <f t="shared" ref="D90:D104" si="2">B90/C90</f>
        <v>163.90330769230769</v>
      </c>
    </row>
    <row r="91" spans="1:11">
      <c r="A91" t="s">
        <v>93</v>
      </c>
      <c r="B91">
        <v>2093.5309999999999</v>
      </c>
      <c r="C91">
        <v>11</v>
      </c>
      <c r="D91">
        <f t="shared" si="2"/>
        <v>190.321</v>
      </c>
    </row>
    <row r="92" spans="1:11">
      <c r="A92" t="s">
        <v>94</v>
      </c>
      <c r="B92">
        <v>5019.6689999999999</v>
      </c>
      <c r="C92">
        <v>23</v>
      </c>
      <c r="D92">
        <f t="shared" si="2"/>
        <v>218.24647826086957</v>
      </c>
    </row>
    <row r="93" spans="1:11">
      <c r="A93" t="s">
        <v>95</v>
      </c>
      <c r="B93">
        <v>9591.5850000000009</v>
      </c>
      <c r="C93">
        <v>45</v>
      </c>
      <c r="D93">
        <f t="shared" si="2"/>
        <v>213.14633333333336</v>
      </c>
    </row>
    <row r="94" spans="1:11">
      <c r="A94" t="s">
        <v>96</v>
      </c>
      <c r="B94">
        <v>801.19599999999991</v>
      </c>
      <c r="C94">
        <v>3</v>
      </c>
      <c r="D94">
        <f t="shared" si="2"/>
        <v>267.06533333333329</v>
      </c>
    </row>
    <row r="95" spans="1:11">
      <c r="A95" t="s">
        <v>97</v>
      </c>
      <c r="B95">
        <v>2141.3580000000002</v>
      </c>
      <c r="C95">
        <v>12</v>
      </c>
      <c r="D95">
        <f t="shared" si="2"/>
        <v>178.44650000000001</v>
      </c>
    </row>
    <row r="96" spans="1:11">
      <c r="A96" t="s">
        <v>98</v>
      </c>
      <c r="B96">
        <v>14863.793999999998</v>
      </c>
      <c r="C96">
        <v>62</v>
      </c>
      <c r="D96">
        <f t="shared" si="2"/>
        <v>239.73861290322577</v>
      </c>
      <c r="E96">
        <f>+AVERAGE(D96:D97)</f>
        <v>235.36730645161288</v>
      </c>
    </row>
    <row r="97" spans="1:5">
      <c r="A97" t="s">
        <v>99</v>
      </c>
      <c r="B97">
        <v>923.98399999999992</v>
      </c>
      <c r="C97">
        <v>4</v>
      </c>
      <c r="D97">
        <f t="shared" si="2"/>
        <v>230.99599999999998</v>
      </c>
    </row>
    <row r="98" spans="1:5">
      <c r="A98" t="s">
        <v>100</v>
      </c>
      <c r="B98">
        <v>11827.067999999999</v>
      </c>
      <c r="C98">
        <v>57</v>
      </c>
      <c r="D98">
        <f t="shared" si="2"/>
        <v>207.49242105263156</v>
      </c>
      <c r="E98">
        <f>+(D98+D92)/2</f>
        <v>212.86944965675056</v>
      </c>
    </row>
    <row r="99" spans="1:5">
      <c r="A99" t="s">
        <v>101</v>
      </c>
      <c r="B99">
        <v>20938.215000000004</v>
      </c>
      <c r="C99">
        <v>112</v>
      </c>
      <c r="D99">
        <f t="shared" si="2"/>
        <v>186.94834821428574</v>
      </c>
      <c r="E99">
        <f>+AVERAGE(D99,D93)</f>
        <v>200.04734077380954</v>
      </c>
    </row>
    <row r="100" spans="1:5">
      <c r="A100" t="s">
        <v>102</v>
      </c>
      <c r="B100">
        <v>22692.347000000002</v>
      </c>
      <c r="C100">
        <v>88</v>
      </c>
      <c r="D100">
        <f t="shared" si="2"/>
        <v>257.86757954545459</v>
      </c>
    </row>
    <row r="101" spans="1:5">
      <c r="A101" t="s">
        <v>103</v>
      </c>
      <c r="B101">
        <v>15923.3</v>
      </c>
      <c r="C101">
        <v>67</v>
      </c>
      <c r="D101">
        <f t="shared" si="2"/>
        <v>237.66119402985075</v>
      </c>
    </row>
    <row r="102" spans="1:5">
      <c r="A102" t="s">
        <v>104</v>
      </c>
      <c r="B102">
        <v>16626.573999999997</v>
      </c>
      <c r="C102">
        <v>80</v>
      </c>
      <c r="D102">
        <f t="shared" si="2"/>
        <v>207.83217499999995</v>
      </c>
      <c r="E102">
        <f>+(D102+D94)/2</f>
        <v>237.44875416666662</v>
      </c>
    </row>
    <row r="103" spans="1:5">
      <c r="A103" t="s">
        <v>105</v>
      </c>
      <c r="B103">
        <v>21275.055000000004</v>
      </c>
      <c r="C103">
        <v>101</v>
      </c>
      <c r="D103">
        <f t="shared" si="2"/>
        <v>210.64410891089113</v>
      </c>
      <c r="E103">
        <f>+(D103+D91)/2</f>
        <v>200.48255445544555</v>
      </c>
    </row>
    <row r="104" spans="1:5">
      <c r="A104" t="s">
        <v>106</v>
      </c>
      <c r="B104">
        <v>19946.624999999996</v>
      </c>
      <c r="C104">
        <v>84</v>
      </c>
      <c r="D104">
        <f t="shared" si="2"/>
        <v>237.45982142857139</v>
      </c>
      <c r="E104">
        <f>+(D104+D95)/2</f>
        <v>207.9531607142857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81"/>
  <sheetViews>
    <sheetView topLeftCell="E44" workbookViewId="0">
      <selection activeCell="O44" sqref="O44"/>
    </sheetView>
  </sheetViews>
  <sheetFormatPr defaultColWidth="11.42578125" defaultRowHeight="14.45" outlineLevelRow="2"/>
  <cols>
    <col min="1" max="1" width="8.140625" customWidth="1"/>
    <col min="2" max="2" width="7" customWidth="1"/>
    <col min="3" max="13" width="8.5703125" customWidth="1"/>
    <col min="14" max="14" width="4.140625" customWidth="1"/>
    <col min="15" max="15" width="7.42578125" customWidth="1"/>
    <col min="16" max="16" width="4.85546875" customWidth="1"/>
    <col min="17" max="18" width="9.85546875" bestFit="1" customWidth="1"/>
    <col min="19" max="19" width="12.42578125" bestFit="1" customWidth="1"/>
    <col min="20" max="20" width="12.85546875" bestFit="1" customWidth="1"/>
    <col min="21" max="21" width="13.28515625" bestFit="1" customWidth="1"/>
    <col min="22" max="22" width="13" bestFit="1" customWidth="1"/>
    <col min="23" max="23" width="10.85546875" bestFit="1" customWidth="1"/>
    <col min="24" max="24" width="11.85546875" bestFit="1" customWidth="1"/>
    <col min="25" max="25" width="10" bestFit="1" customWidth="1"/>
    <col min="26" max="26" width="10.42578125" bestFit="1" customWidth="1"/>
    <col min="27" max="27" width="10.28515625" bestFit="1" customWidth="1"/>
    <col min="28" max="28" width="4.28515625" customWidth="1"/>
    <col min="29" max="29" width="6.5703125" customWidth="1"/>
    <col min="30" max="30" width="5" customWidth="1"/>
    <col min="31" max="31" width="12.5703125" bestFit="1" customWidth="1"/>
    <col min="32" max="32" width="11.5703125" bestFit="1" customWidth="1"/>
    <col min="33" max="33" width="12.7109375" bestFit="1" customWidth="1"/>
    <col min="34" max="34" width="13.140625" bestFit="1" customWidth="1"/>
    <col min="35" max="35" width="13.5703125" bestFit="1" customWidth="1"/>
    <col min="36" max="36" width="13.28515625" bestFit="1" customWidth="1"/>
    <col min="37" max="37" width="11.5703125" bestFit="1" customWidth="1"/>
    <col min="38" max="38" width="12.140625" bestFit="1" customWidth="1"/>
    <col min="39" max="40" width="11.5703125" bestFit="1" customWidth="1"/>
    <col min="41" max="41" width="6" bestFit="1" customWidth="1"/>
  </cols>
  <sheetData>
    <row r="1" spans="1:41" ht="23.45">
      <c r="A1" s="83" t="s">
        <v>125</v>
      </c>
      <c r="O1" s="83" t="s">
        <v>126</v>
      </c>
      <c r="AC1" s="83" t="s">
        <v>127</v>
      </c>
    </row>
    <row r="2" spans="1:41" s="55" customFormat="1" ht="15.6">
      <c r="A2" s="86" t="s">
        <v>4</v>
      </c>
      <c r="B2" s="86" t="s">
        <v>5</v>
      </c>
      <c r="C2" s="87" t="s">
        <v>6</v>
      </c>
      <c r="D2" s="87" t="s">
        <v>7</v>
      </c>
      <c r="E2" s="87" t="s">
        <v>8</v>
      </c>
      <c r="F2" s="87" t="s">
        <v>9</v>
      </c>
      <c r="G2" s="87" t="s">
        <v>10</v>
      </c>
      <c r="H2" s="87" t="s">
        <v>11</v>
      </c>
      <c r="I2" s="87" t="s">
        <v>12</v>
      </c>
      <c r="J2" s="87" t="s">
        <v>13</v>
      </c>
      <c r="K2" s="87" t="s">
        <v>14</v>
      </c>
      <c r="L2" s="87" t="s">
        <v>15</v>
      </c>
      <c r="M2" s="87" t="s">
        <v>24</v>
      </c>
      <c r="N2" s="64"/>
      <c r="O2" s="100" t="s">
        <v>4</v>
      </c>
      <c r="P2" s="100" t="s">
        <v>5</v>
      </c>
      <c r="Q2" s="100" t="s">
        <v>6</v>
      </c>
      <c r="R2" s="100" t="s">
        <v>7</v>
      </c>
      <c r="S2" s="100" t="s">
        <v>8</v>
      </c>
      <c r="T2" s="100" t="s">
        <v>9</v>
      </c>
      <c r="U2" s="100" t="s">
        <v>10</v>
      </c>
      <c r="V2" s="100" t="s">
        <v>11</v>
      </c>
      <c r="W2" s="100" t="s">
        <v>12</v>
      </c>
      <c r="X2" s="100" t="s">
        <v>13</v>
      </c>
      <c r="Y2" s="100" t="s">
        <v>14</v>
      </c>
      <c r="Z2" s="100" t="s">
        <v>15</v>
      </c>
      <c r="AA2" s="100" t="s">
        <v>24</v>
      </c>
      <c r="AC2" s="100" t="s">
        <v>4</v>
      </c>
      <c r="AD2" s="100" t="s">
        <v>5</v>
      </c>
      <c r="AE2" s="112" t="s">
        <v>6</v>
      </c>
      <c r="AF2" s="112" t="s">
        <v>7</v>
      </c>
      <c r="AG2" s="112" t="s">
        <v>8</v>
      </c>
      <c r="AH2" s="112" t="s">
        <v>9</v>
      </c>
      <c r="AI2" s="112" t="s">
        <v>10</v>
      </c>
      <c r="AJ2" s="112" t="s">
        <v>11</v>
      </c>
      <c r="AK2" s="112" t="s">
        <v>12</v>
      </c>
      <c r="AL2" s="112" t="s">
        <v>13</v>
      </c>
      <c r="AM2" s="112" t="s">
        <v>14</v>
      </c>
      <c r="AN2" s="112" t="s">
        <v>15</v>
      </c>
      <c r="AO2" s="112" t="s">
        <v>24</v>
      </c>
    </row>
    <row r="3" spans="1:41" ht="15" hidden="1" customHeight="1" outlineLevel="2">
      <c r="A3" s="88">
        <v>2017</v>
      </c>
      <c r="B3" s="89" t="s">
        <v>34</v>
      </c>
      <c r="C3" s="90">
        <f t="shared" ref="C3:C28" si="0">Q3/AE3</f>
        <v>1254.3645738550199</v>
      </c>
      <c r="D3" s="90">
        <f t="shared" ref="D3:D29" si="1">R3/AF3</f>
        <v>1381.5011904761905</v>
      </c>
      <c r="E3" s="90">
        <f t="shared" ref="E3:E29" si="2">S3/AG3</f>
        <v>1617.5927505330492</v>
      </c>
      <c r="F3" s="90">
        <f t="shared" ref="F3:F29" si="3">T3/AH3</f>
        <v>1143.9478696741855</v>
      </c>
      <c r="G3" s="90">
        <f t="shared" ref="G3:G29" si="4">U3/AI3</f>
        <v>1723.8348214285713</v>
      </c>
      <c r="H3" s="90">
        <f t="shared" ref="H3:H29" si="5">V3/AJ3</f>
        <v>931.07807807807808</v>
      </c>
      <c r="I3" s="90">
        <f t="shared" ref="I3:I29" si="6">W3/AK3</f>
        <v>1276.3734939759036</v>
      </c>
      <c r="J3" s="90">
        <f t="shared" ref="J3:J29" si="7">X3/AL3</f>
        <v>652.89935064935059</v>
      </c>
      <c r="K3" s="90">
        <f t="shared" ref="K3:K29" si="8">Y3/AM3</f>
        <v>914.91388044579537</v>
      </c>
      <c r="L3" s="90">
        <f t="shared" ref="L3:L29" si="9">Z3/AN3</f>
        <v>1027.9890109890109</v>
      </c>
      <c r="M3" s="91">
        <f t="shared" ref="M3:M29" si="10">AA3/AO3</f>
        <v>1184.9228124462782</v>
      </c>
      <c r="N3" s="65"/>
      <c r="O3" s="101">
        <v>2017</v>
      </c>
      <c r="P3" s="102" t="s">
        <v>34</v>
      </c>
      <c r="Q3" s="103">
        <v>196935.23809523811</v>
      </c>
      <c r="R3" s="103">
        <v>110520.09523809524</v>
      </c>
      <c r="S3" s="103">
        <v>108378.71428571429</v>
      </c>
      <c r="T3" s="103">
        <v>108675.04761904762</v>
      </c>
      <c r="U3" s="103">
        <v>110325.42857142857</v>
      </c>
      <c r="V3" s="103">
        <v>103349.66666666667</v>
      </c>
      <c r="W3" s="103">
        <v>105939</v>
      </c>
      <c r="X3" s="103">
        <v>57455.142857142855</v>
      </c>
      <c r="Y3" s="103">
        <v>43000.952380952382</v>
      </c>
      <c r="Z3" s="103">
        <v>40091.571428571428</v>
      </c>
      <c r="AA3" s="104">
        <f>SUM(Q3:Z3)</f>
        <v>984670.85714285716</v>
      </c>
      <c r="AC3" s="101">
        <v>2017</v>
      </c>
      <c r="AD3" s="102" t="s">
        <v>34</v>
      </c>
      <c r="AE3" s="113">
        <v>157</v>
      </c>
      <c r="AF3" s="113">
        <v>80</v>
      </c>
      <c r="AG3" s="113">
        <v>67</v>
      </c>
      <c r="AH3" s="113">
        <v>95</v>
      </c>
      <c r="AI3" s="113">
        <v>64</v>
      </c>
      <c r="AJ3" s="113">
        <v>111</v>
      </c>
      <c r="AK3" s="113">
        <v>83</v>
      </c>
      <c r="AL3" s="113">
        <v>88</v>
      </c>
      <c r="AM3" s="113">
        <v>47</v>
      </c>
      <c r="AN3" s="113">
        <v>39</v>
      </c>
      <c r="AO3" s="114">
        <f t="shared" ref="AO3:AO8" si="11">SUM(AE3:AN3)</f>
        <v>831</v>
      </c>
    </row>
    <row r="4" spans="1:41" ht="15" hidden="1" customHeight="1" outlineLevel="2">
      <c r="A4" s="92">
        <v>2017</v>
      </c>
      <c r="B4" s="16" t="s">
        <v>47</v>
      </c>
      <c r="C4" s="62">
        <f t="shared" si="0"/>
        <v>1230.2192902638762</v>
      </c>
      <c r="D4" s="62">
        <f t="shared" si="1"/>
        <v>1321.2910714285713</v>
      </c>
      <c r="E4" s="62">
        <f t="shared" si="2"/>
        <v>1558.6886993603412</v>
      </c>
      <c r="F4" s="62">
        <f t="shared" si="3"/>
        <v>1117.7994987468671</v>
      </c>
      <c r="G4" s="62">
        <f t="shared" si="4"/>
        <v>1648.0885416666667</v>
      </c>
      <c r="H4" s="62">
        <f t="shared" si="5"/>
        <v>922.77949377949381</v>
      </c>
      <c r="I4" s="62">
        <f t="shared" si="6"/>
        <v>1245.1072862880092</v>
      </c>
      <c r="J4" s="62">
        <f t="shared" si="7"/>
        <v>643.46699134199127</v>
      </c>
      <c r="K4" s="62">
        <f t="shared" si="8"/>
        <v>871.63627152988863</v>
      </c>
      <c r="L4" s="62">
        <f t="shared" si="9"/>
        <v>963.6874236874238</v>
      </c>
      <c r="M4" s="93">
        <f t="shared" si="10"/>
        <v>1150.2968884304626</v>
      </c>
      <c r="N4" s="65"/>
      <c r="O4" s="105">
        <v>2017</v>
      </c>
      <c r="P4" s="69" t="s">
        <v>59</v>
      </c>
      <c r="Q4" s="67">
        <v>193144.42857142858</v>
      </c>
      <c r="R4" s="67">
        <v>105703.28571428571</v>
      </c>
      <c r="S4" s="67">
        <v>104432.14285714286</v>
      </c>
      <c r="T4" s="67">
        <v>106190.95238095238</v>
      </c>
      <c r="U4" s="67">
        <v>105477.66666666667</v>
      </c>
      <c r="V4" s="67">
        <v>102428.52380952382</v>
      </c>
      <c r="W4" s="67">
        <v>103343.90476190476</v>
      </c>
      <c r="X4" s="67">
        <v>56625.095238095237</v>
      </c>
      <c r="Y4" s="67">
        <v>40966.904761904763</v>
      </c>
      <c r="Z4" s="67">
        <v>37583.809523809527</v>
      </c>
      <c r="AA4" s="106">
        <f t="shared" ref="AA4:AA5" si="12">SUM(Q4:Z4)</f>
        <v>955896.71428571432</v>
      </c>
      <c r="AC4" s="105">
        <v>2017</v>
      </c>
      <c r="AD4" s="69" t="s">
        <v>59</v>
      </c>
      <c r="AE4" s="14">
        <v>157</v>
      </c>
      <c r="AF4" s="14">
        <v>80</v>
      </c>
      <c r="AG4" s="14">
        <v>67</v>
      </c>
      <c r="AH4" s="14">
        <v>95</v>
      </c>
      <c r="AI4" s="14">
        <v>64</v>
      </c>
      <c r="AJ4" s="14">
        <v>111</v>
      </c>
      <c r="AK4" s="14">
        <v>83</v>
      </c>
      <c r="AL4" s="14">
        <v>88</v>
      </c>
      <c r="AM4" s="14">
        <v>47</v>
      </c>
      <c r="AN4" s="14">
        <v>39</v>
      </c>
      <c r="AO4" s="115">
        <f t="shared" si="11"/>
        <v>831</v>
      </c>
    </row>
    <row r="5" spans="1:41" ht="15" hidden="1" customHeight="1" outlineLevel="2">
      <c r="A5" s="92">
        <v>2017</v>
      </c>
      <c r="B5" s="10" t="s">
        <v>36</v>
      </c>
      <c r="C5" s="62">
        <f t="shared" si="0"/>
        <v>1251.8471337579617</v>
      </c>
      <c r="D5" s="62">
        <f t="shared" si="1"/>
        <v>1339.8071428571429</v>
      </c>
      <c r="E5" s="62">
        <f t="shared" si="2"/>
        <v>1570.6545842217483</v>
      </c>
      <c r="F5" s="62">
        <f t="shared" si="3"/>
        <v>1121.6501253132833</v>
      </c>
      <c r="G5" s="62">
        <f t="shared" si="4"/>
        <v>1654.4888392857142</v>
      </c>
      <c r="H5" s="62">
        <f t="shared" si="5"/>
        <v>913.85499785499792</v>
      </c>
      <c r="I5" s="62">
        <f t="shared" si="6"/>
        <v>1263.8514056224901</v>
      </c>
      <c r="J5" s="62">
        <f t="shared" si="7"/>
        <v>643.56601731601734</v>
      </c>
      <c r="K5" s="62">
        <f t="shared" si="8"/>
        <v>896.82269503546092</v>
      </c>
      <c r="L5" s="62">
        <f t="shared" si="9"/>
        <v>995.2368742368742</v>
      </c>
      <c r="M5" s="93">
        <f t="shared" si="10"/>
        <v>1161.6591599335279</v>
      </c>
      <c r="N5" s="65"/>
      <c r="O5" s="105">
        <v>2017</v>
      </c>
      <c r="P5" s="69" t="s">
        <v>36</v>
      </c>
      <c r="Q5" s="67">
        <v>196540</v>
      </c>
      <c r="R5" s="67">
        <v>107184.57142857143</v>
      </c>
      <c r="S5" s="67">
        <v>105233.85714285714</v>
      </c>
      <c r="T5" s="67">
        <v>106556.76190476191</v>
      </c>
      <c r="U5" s="67">
        <v>105887.28571428571</v>
      </c>
      <c r="V5" s="67">
        <v>101437.90476190476</v>
      </c>
      <c r="W5" s="67">
        <v>104899.66666666667</v>
      </c>
      <c r="X5" s="67">
        <v>56633.809523809527</v>
      </c>
      <c r="Y5" s="67">
        <v>42150.666666666664</v>
      </c>
      <c r="Z5" s="67">
        <v>38814.238095238092</v>
      </c>
      <c r="AA5" s="106">
        <f t="shared" si="12"/>
        <v>965338.76190476178</v>
      </c>
      <c r="AC5" s="105">
        <v>2017</v>
      </c>
      <c r="AD5" s="69" t="s">
        <v>36</v>
      </c>
      <c r="AE5" s="14">
        <v>157</v>
      </c>
      <c r="AF5" s="14">
        <v>80</v>
      </c>
      <c r="AG5" s="14">
        <v>67</v>
      </c>
      <c r="AH5" s="14">
        <v>95</v>
      </c>
      <c r="AI5" s="14">
        <v>64</v>
      </c>
      <c r="AJ5" s="14">
        <v>111</v>
      </c>
      <c r="AK5" s="14">
        <v>83</v>
      </c>
      <c r="AL5" s="14">
        <v>88</v>
      </c>
      <c r="AM5" s="14">
        <v>47</v>
      </c>
      <c r="AN5" s="14">
        <v>39</v>
      </c>
      <c r="AO5" s="115">
        <f t="shared" si="11"/>
        <v>831</v>
      </c>
    </row>
    <row r="6" spans="1:41" ht="15" hidden="1" customHeight="1" outlineLevel="2">
      <c r="A6" s="92">
        <v>2017</v>
      </c>
      <c r="B6" s="10" t="s">
        <v>37</v>
      </c>
      <c r="C6" s="62">
        <f t="shared" si="0"/>
        <v>1280.4066878980891</v>
      </c>
      <c r="D6" s="62">
        <f t="shared" si="1"/>
        <v>1362.8881249999999</v>
      </c>
      <c r="E6" s="62">
        <f t="shared" si="2"/>
        <v>1642.3153846153846</v>
      </c>
      <c r="F6" s="62">
        <f t="shared" si="3"/>
        <v>1142.5152631578947</v>
      </c>
      <c r="G6" s="62">
        <f t="shared" si="4"/>
        <v>1691.78984375</v>
      </c>
      <c r="H6" s="62">
        <f t="shared" si="5"/>
        <v>894.03177966101691</v>
      </c>
      <c r="I6" s="62">
        <f t="shared" si="6"/>
        <v>1298.25</v>
      </c>
      <c r="J6" s="62">
        <f t="shared" si="7"/>
        <v>635.31477272727273</v>
      </c>
      <c r="K6" s="62">
        <f t="shared" si="8"/>
        <v>908.40319148936169</v>
      </c>
      <c r="L6" s="62">
        <f t="shared" si="9"/>
        <v>1022.2192307692309</v>
      </c>
      <c r="M6" s="93">
        <f t="shared" si="10"/>
        <v>1178.6346889952154</v>
      </c>
      <c r="N6" s="65"/>
      <c r="O6" s="105">
        <v>2017</v>
      </c>
      <c r="P6" s="69" t="s">
        <v>37</v>
      </c>
      <c r="Q6" s="67">
        <v>201023.85</v>
      </c>
      <c r="R6" s="67">
        <v>109031.05</v>
      </c>
      <c r="S6" s="67">
        <v>106750.5</v>
      </c>
      <c r="T6" s="67">
        <v>108538.95</v>
      </c>
      <c r="U6" s="67">
        <v>108274.55</v>
      </c>
      <c r="V6" s="67">
        <v>105495.75</v>
      </c>
      <c r="W6" s="67">
        <v>107754.75</v>
      </c>
      <c r="X6" s="67">
        <v>55907.7</v>
      </c>
      <c r="Y6" s="67">
        <v>42694.95</v>
      </c>
      <c r="Z6" s="67">
        <v>39866.550000000003</v>
      </c>
      <c r="AA6" s="106">
        <f t="shared" ref="AA6" si="13">SUM(Q6:Z6)</f>
        <v>985338.6</v>
      </c>
      <c r="AC6" s="105">
        <v>2017</v>
      </c>
      <c r="AD6" s="69" t="s">
        <v>37</v>
      </c>
      <c r="AE6" s="14">
        <v>157</v>
      </c>
      <c r="AF6" s="14">
        <v>80</v>
      </c>
      <c r="AG6" s="14">
        <v>65</v>
      </c>
      <c r="AH6" s="14">
        <v>95</v>
      </c>
      <c r="AI6" s="14">
        <v>64</v>
      </c>
      <c r="AJ6" s="14">
        <f>111+7</f>
        <v>118</v>
      </c>
      <c r="AK6" s="14">
        <v>83</v>
      </c>
      <c r="AL6" s="14">
        <v>88</v>
      </c>
      <c r="AM6" s="14">
        <v>47</v>
      </c>
      <c r="AN6" s="14">
        <v>39</v>
      </c>
      <c r="AO6" s="115">
        <f t="shared" si="11"/>
        <v>836</v>
      </c>
    </row>
    <row r="7" spans="1:41" ht="15" hidden="1" customHeight="1" outlineLevel="2" thickBot="1">
      <c r="A7" s="94">
        <v>2017</v>
      </c>
      <c r="B7" s="95" t="s">
        <v>128</v>
      </c>
      <c r="C7" s="96">
        <f t="shared" si="0"/>
        <v>1195.1109621186724</v>
      </c>
      <c r="D7" s="96">
        <f t="shared" si="1"/>
        <v>1203.875</v>
      </c>
      <c r="E7" s="96">
        <f t="shared" si="2"/>
        <v>1448.7546558704453</v>
      </c>
      <c r="F7" s="96">
        <f t="shared" si="3"/>
        <v>1059.7844875346261</v>
      </c>
      <c r="G7" s="96">
        <f t="shared" si="4"/>
        <v>1473.3955592105262</v>
      </c>
      <c r="H7" s="96">
        <f t="shared" si="5"/>
        <v>848.38626226583415</v>
      </c>
      <c r="I7" s="96">
        <f t="shared" si="6"/>
        <v>1246.2136968928346</v>
      </c>
      <c r="J7" s="96">
        <f t="shared" si="7"/>
        <v>619.34748803827745</v>
      </c>
      <c r="K7" s="96">
        <f t="shared" si="8"/>
        <v>852.55991041433379</v>
      </c>
      <c r="L7" s="96">
        <f t="shared" si="9"/>
        <v>937.16329284750339</v>
      </c>
      <c r="M7" s="97">
        <f t="shared" si="10"/>
        <v>1085.8324099722993</v>
      </c>
      <c r="N7" s="65"/>
      <c r="O7" s="107">
        <v>2017</v>
      </c>
      <c r="P7" s="108" t="s">
        <v>128</v>
      </c>
      <c r="Q7" s="109">
        <v>187632.42105263157</v>
      </c>
      <c r="R7" s="109">
        <v>96310</v>
      </c>
      <c r="S7" s="109">
        <v>94169.052631578947</v>
      </c>
      <c r="T7" s="109">
        <v>100679.52631578948</v>
      </c>
      <c r="U7" s="109">
        <v>94297.31578947368</v>
      </c>
      <c r="V7" s="109">
        <v>100109.57894736843</v>
      </c>
      <c r="W7" s="109">
        <v>103435.73684210527</v>
      </c>
      <c r="X7" s="109">
        <v>54502.57894736842</v>
      </c>
      <c r="Y7" s="109">
        <v>40070.315789473687</v>
      </c>
      <c r="Z7" s="109">
        <v>36549.368421052633</v>
      </c>
      <c r="AA7" s="110">
        <f t="shared" ref="AA7:AA10" si="14">SUM(Q7:Z7)</f>
        <v>907755.89473684214</v>
      </c>
      <c r="AC7" s="107">
        <v>2017</v>
      </c>
      <c r="AD7" s="108" t="s">
        <v>128</v>
      </c>
      <c r="AE7" s="116">
        <v>157</v>
      </c>
      <c r="AF7" s="116">
        <v>80</v>
      </c>
      <c r="AG7" s="116">
        <v>65</v>
      </c>
      <c r="AH7" s="116">
        <v>95</v>
      </c>
      <c r="AI7" s="116">
        <v>64</v>
      </c>
      <c r="AJ7" s="116">
        <f>111+7</f>
        <v>118</v>
      </c>
      <c r="AK7" s="116">
        <v>83</v>
      </c>
      <c r="AL7" s="116">
        <v>88</v>
      </c>
      <c r="AM7" s="116">
        <v>47</v>
      </c>
      <c r="AN7" s="116">
        <v>39</v>
      </c>
      <c r="AO7" s="117">
        <f t="shared" si="11"/>
        <v>836</v>
      </c>
    </row>
    <row r="8" spans="1:41" ht="15" hidden="1" customHeight="1" outlineLevel="2">
      <c r="A8" s="88">
        <v>2018</v>
      </c>
      <c r="B8" s="89" t="s">
        <v>27</v>
      </c>
      <c r="C8" s="90">
        <f t="shared" si="0"/>
        <v>1081.0291173794358</v>
      </c>
      <c r="D8" s="90">
        <f t="shared" si="1"/>
        <v>1111.042857142857</v>
      </c>
      <c r="E8" s="90">
        <f t="shared" si="2"/>
        <v>1266.1421464108032</v>
      </c>
      <c r="F8" s="90">
        <f t="shared" si="3"/>
        <v>989.06716791979943</v>
      </c>
      <c r="G8" s="90">
        <f t="shared" si="4"/>
        <v>1231.0662202380952</v>
      </c>
      <c r="H8" s="90">
        <f t="shared" si="5"/>
        <v>775.01654560129134</v>
      </c>
      <c r="I8" s="90">
        <f t="shared" si="6"/>
        <v>1238.8818129661504</v>
      </c>
      <c r="J8" s="90">
        <f t="shared" si="7"/>
        <v>658.76948051948045</v>
      </c>
      <c r="K8" s="90">
        <f t="shared" si="8"/>
        <v>771.75075987841956</v>
      </c>
      <c r="L8" s="90">
        <f t="shared" si="9"/>
        <v>890.79365079365084</v>
      </c>
      <c r="M8" s="91">
        <f t="shared" si="10"/>
        <v>1001.7305943857257</v>
      </c>
      <c r="N8" s="65"/>
      <c r="O8" s="101">
        <v>2018</v>
      </c>
      <c r="P8" s="102" t="s">
        <v>27</v>
      </c>
      <c r="Q8" s="103">
        <v>169721.57142857142</v>
      </c>
      <c r="R8" s="103">
        <v>88883.428571428565</v>
      </c>
      <c r="S8" s="103">
        <v>84831.523809523816</v>
      </c>
      <c r="T8" s="103">
        <v>93961.380952380947</v>
      </c>
      <c r="U8" s="103">
        <v>78788.238095238092</v>
      </c>
      <c r="V8" s="103">
        <v>91451.952380952382</v>
      </c>
      <c r="W8" s="103">
        <v>102827.19047619047</v>
      </c>
      <c r="X8" s="103">
        <v>57971.714285714283</v>
      </c>
      <c r="Y8" s="103">
        <v>36272.285714285717</v>
      </c>
      <c r="Z8" s="103">
        <v>34740.952380952382</v>
      </c>
      <c r="AA8" s="104">
        <f t="shared" si="14"/>
        <v>839450.23809523811</v>
      </c>
      <c r="AC8" s="101">
        <v>2018</v>
      </c>
      <c r="AD8" s="102" t="s">
        <v>27</v>
      </c>
      <c r="AE8" s="113">
        <v>157</v>
      </c>
      <c r="AF8" s="113">
        <v>80</v>
      </c>
      <c r="AG8" s="113">
        <v>67</v>
      </c>
      <c r="AH8" s="113">
        <v>95</v>
      </c>
      <c r="AI8" s="113">
        <v>64</v>
      </c>
      <c r="AJ8" s="113">
        <f>111+7</f>
        <v>118</v>
      </c>
      <c r="AK8" s="113">
        <v>83</v>
      </c>
      <c r="AL8" s="113">
        <v>88</v>
      </c>
      <c r="AM8" s="113">
        <v>47</v>
      </c>
      <c r="AN8" s="113">
        <v>39</v>
      </c>
      <c r="AO8" s="114">
        <f t="shared" si="11"/>
        <v>838</v>
      </c>
    </row>
    <row r="9" spans="1:41" ht="15" hidden="1" customHeight="1" outlineLevel="2">
      <c r="A9" s="92">
        <v>2018</v>
      </c>
      <c r="B9" s="10" t="s">
        <v>28</v>
      </c>
      <c r="C9" s="62">
        <f t="shared" si="0"/>
        <v>1311.9872611464968</v>
      </c>
      <c r="D9" s="62">
        <f t="shared" si="1"/>
        <v>1379.2</v>
      </c>
      <c r="E9" s="62">
        <f t="shared" si="2"/>
        <v>1611.1194029850747</v>
      </c>
      <c r="F9" s="62">
        <f t="shared" si="3"/>
        <v>1153</v>
      </c>
      <c r="G9" s="62">
        <f t="shared" si="4"/>
        <v>1457.828125</v>
      </c>
      <c r="H9" s="62">
        <f t="shared" si="5"/>
        <v>904.32203389830511</v>
      </c>
      <c r="I9" s="62">
        <f t="shared" si="6"/>
        <v>1409.3975903614457</v>
      </c>
      <c r="J9" s="62">
        <f t="shared" si="7"/>
        <v>741.5454545454545</v>
      </c>
      <c r="K9" s="62">
        <f t="shared" si="8"/>
        <v>885.55319148936167</v>
      </c>
      <c r="L9" s="62">
        <f t="shared" si="9"/>
        <v>1051.3846153846155</v>
      </c>
      <c r="M9" s="93">
        <f t="shared" si="10"/>
        <v>1191.7303102625299</v>
      </c>
      <c r="N9" s="65"/>
      <c r="O9" s="111">
        <v>2018</v>
      </c>
      <c r="P9" s="69" t="s">
        <v>28</v>
      </c>
      <c r="Q9" s="67">
        <v>205982</v>
      </c>
      <c r="R9" s="67">
        <v>110336</v>
      </c>
      <c r="S9" s="67">
        <v>107945</v>
      </c>
      <c r="T9" s="67">
        <v>109535</v>
      </c>
      <c r="U9" s="67">
        <v>93301</v>
      </c>
      <c r="V9" s="67">
        <v>106710</v>
      </c>
      <c r="W9" s="67">
        <v>116980</v>
      </c>
      <c r="X9" s="67">
        <v>65256</v>
      </c>
      <c r="Y9" s="67">
        <v>41621</v>
      </c>
      <c r="Z9" s="67">
        <v>41004</v>
      </c>
      <c r="AA9" s="106">
        <f t="shared" si="14"/>
        <v>998670</v>
      </c>
      <c r="AC9" s="105">
        <v>2018</v>
      </c>
      <c r="AD9" s="69" t="s">
        <v>28</v>
      </c>
      <c r="AE9" s="14">
        <v>157</v>
      </c>
      <c r="AF9" s="14">
        <v>80</v>
      </c>
      <c r="AG9" s="14">
        <v>67</v>
      </c>
      <c r="AH9" s="14">
        <v>95</v>
      </c>
      <c r="AI9" s="14">
        <v>64</v>
      </c>
      <c r="AJ9" s="14">
        <f>111+7</f>
        <v>118</v>
      </c>
      <c r="AK9" s="14">
        <v>83</v>
      </c>
      <c r="AL9" s="14">
        <v>88</v>
      </c>
      <c r="AM9" s="14">
        <v>47</v>
      </c>
      <c r="AN9" s="14">
        <v>39</v>
      </c>
      <c r="AO9" s="115">
        <f t="shared" ref="AO9:AO10" si="15">SUM(AE9:AN9)</f>
        <v>838</v>
      </c>
    </row>
    <row r="10" spans="1:41" ht="15" hidden="1" customHeight="1" outlineLevel="2">
      <c r="A10" s="92">
        <v>2018</v>
      </c>
      <c r="B10" s="10" t="s">
        <v>29</v>
      </c>
      <c r="C10" s="62">
        <f t="shared" si="0"/>
        <v>1293.2381278930225</v>
      </c>
      <c r="D10" s="62">
        <f t="shared" si="1"/>
        <v>1334.8565789473685</v>
      </c>
      <c r="E10" s="62">
        <f t="shared" si="2"/>
        <v>1563.437549096622</v>
      </c>
      <c r="F10" s="62">
        <f t="shared" si="3"/>
        <v>1126.208864265928</v>
      </c>
      <c r="G10" s="62">
        <f t="shared" si="4"/>
        <v>1389.8591093117409</v>
      </c>
      <c r="H10" s="62">
        <f t="shared" si="5"/>
        <v>896.49687778768964</v>
      </c>
      <c r="I10" s="62">
        <f t="shared" si="6"/>
        <v>1490.3171477079798</v>
      </c>
      <c r="J10" s="62">
        <f t="shared" si="7"/>
        <v>766.91900409706898</v>
      </c>
      <c r="K10" s="62">
        <f t="shared" si="8"/>
        <v>851.35498320268755</v>
      </c>
      <c r="L10" s="62">
        <f t="shared" si="9"/>
        <v>1094.5854361932229</v>
      </c>
      <c r="M10" s="93">
        <f t="shared" si="10"/>
        <v>1181.8609707744451</v>
      </c>
      <c r="N10" s="65"/>
      <c r="O10" s="111">
        <v>2018</v>
      </c>
      <c r="P10" s="69" t="s">
        <v>29</v>
      </c>
      <c r="Q10" s="67">
        <v>198512.05263157896</v>
      </c>
      <c r="R10" s="67">
        <v>106788.52631578948</v>
      </c>
      <c r="S10" s="67">
        <v>104750.31578947368</v>
      </c>
      <c r="T10" s="67">
        <v>106989.84210526316</v>
      </c>
      <c r="U10" s="67">
        <v>90340.84210526316</v>
      </c>
      <c r="V10" s="67">
        <v>105786.63157894737</v>
      </c>
      <c r="W10" s="67">
        <v>115499.57894736843</v>
      </c>
      <c r="X10" s="67">
        <v>64037.73684210526</v>
      </c>
      <c r="Y10" s="67">
        <v>40013.684210526313</v>
      </c>
      <c r="Z10" s="67">
        <v>39952.368421052633</v>
      </c>
      <c r="AA10" s="106">
        <f t="shared" si="14"/>
        <v>972671.57894736843</v>
      </c>
      <c r="AC10" s="105">
        <v>2018</v>
      </c>
      <c r="AD10" s="69" t="s">
        <v>29</v>
      </c>
      <c r="AE10" s="20">
        <v>153.5</v>
      </c>
      <c r="AF10" s="20">
        <v>80</v>
      </c>
      <c r="AG10" s="20">
        <v>67</v>
      </c>
      <c r="AH10" s="20">
        <v>95</v>
      </c>
      <c r="AI10" s="20">
        <v>65</v>
      </c>
      <c r="AJ10" s="20">
        <v>118</v>
      </c>
      <c r="AK10" s="20">
        <v>77.5</v>
      </c>
      <c r="AL10" s="20">
        <v>83.5</v>
      </c>
      <c r="AM10" s="20">
        <v>47</v>
      </c>
      <c r="AN10" s="20">
        <v>36.5</v>
      </c>
      <c r="AO10" s="115">
        <f t="shared" si="15"/>
        <v>823</v>
      </c>
    </row>
    <row r="11" spans="1:41" ht="15" hidden="1" customHeight="1" outlineLevel="2">
      <c r="A11" s="92">
        <v>2018</v>
      </c>
      <c r="B11" s="10" t="s">
        <v>30</v>
      </c>
      <c r="C11" s="62">
        <f t="shared" si="0"/>
        <v>1279.8016378525931</v>
      </c>
      <c r="D11" s="62">
        <f t="shared" si="1"/>
        <v>1370.4148809523808</v>
      </c>
      <c r="E11" s="62">
        <f t="shared" si="2"/>
        <v>1605.4342572850035</v>
      </c>
      <c r="F11" s="62">
        <f t="shared" si="3"/>
        <v>1081.2451127819547</v>
      </c>
      <c r="G11" s="62">
        <f t="shared" si="4"/>
        <v>1377.0334044065387</v>
      </c>
      <c r="H11" s="62">
        <f t="shared" si="5"/>
        <v>914.11864406779659</v>
      </c>
      <c r="I11" s="62">
        <f t="shared" si="6"/>
        <v>1426.2753872633391</v>
      </c>
      <c r="J11" s="62">
        <f t="shared" si="7"/>
        <v>730.42398164084909</v>
      </c>
      <c r="K11" s="62">
        <f t="shared" si="8"/>
        <v>835.50050658561292</v>
      </c>
      <c r="L11" s="62">
        <f t="shared" si="9"/>
        <v>1000.4587688734031</v>
      </c>
      <c r="M11" s="93">
        <f t="shared" si="10"/>
        <v>1169.7673599272644</v>
      </c>
      <c r="N11" s="65"/>
      <c r="O11" s="111">
        <v>2018</v>
      </c>
      <c r="P11" s="69" t="s">
        <v>30</v>
      </c>
      <c r="Q11" s="67">
        <v>200928.85714285713</v>
      </c>
      <c r="R11" s="67">
        <v>109633.19047619047</v>
      </c>
      <c r="S11" s="67">
        <v>107564.09523809524</v>
      </c>
      <c r="T11" s="67">
        <v>102718.28571428571</v>
      </c>
      <c r="U11" s="67">
        <v>92261.238095238092</v>
      </c>
      <c r="V11" s="67">
        <v>107866</v>
      </c>
      <c r="W11" s="67">
        <v>118380.85714285714</v>
      </c>
      <c r="X11" s="67">
        <v>60625.190476190473</v>
      </c>
      <c r="Y11" s="67">
        <v>39268.523809523809</v>
      </c>
      <c r="Z11" s="67">
        <v>41018.809523809527</v>
      </c>
      <c r="AA11" s="106">
        <f t="shared" ref="AA11:AA17" si="16">SUM(Q11:Z11)</f>
        <v>980265.04761904757</v>
      </c>
      <c r="AC11" s="105">
        <v>2018</v>
      </c>
      <c r="AD11" s="69" t="s">
        <v>30</v>
      </c>
      <c r="AE11" s="20">
        <v>157</v>
      </c>
      <c r="AF11" s="20">
        <v>80</v>
      </c>
      <c r="AG11" s="20">
        <v>67</v>
      </c>
      <c r="AH11" s="20">
        <v>95</v>
      </c>
      <c r="AI11" s="20">
        <v>67</v>
      </c>
      <c r="AJ11" s="20">
        <v>118</v>
      </c>
      <c r="AK11" s="20">
        <v>83</v>
      </c>
      <c r="AL11" s="20">
        <v>83</v>
      </c>
      <c r="AM11" s="20">
        <v>47</v>
      </c>
      <c r="AN11" s="20">
        <v>41</v>
      </c>
      <c r="AO11" s="115">
        <f t="shared" ref="AO11:AO15" si="17">SUM(AE11:AN11)</f>
        <v>838</v>
      </c>
    </row>
    <row r="12" spans="1:41" ht="15" hidden="1" customHeight="1" outlineLevel="2">
      <c r="A12" s="92">
        <v>2018</v>
      </c>
      <c r="B12" s="10" t="s">
        <v>31</v>
      </c>
      <c r="C12" s="62">
        <f t="shared" si="0"/>
        <v>1272.1995753715501</v>
      </c>
      <c r="D12" s="62">
        <f t="shared" si="1"/>
        <v>1356.1660714285713</v>
      </c>
      <c r="E12" s="62">
        <f t="shared" si="2"/>
        <v>1612.9864960909738</v>
      </c>
      <c r="F12" s="62">
        <f t="shared" si="3"/>
        <v>1119.593984962406</v>
      </c>
      <c r="G12" s="62">
        <f t="shared" si="4"/>
        <v>1478.6688644688643</v>
      </c>
      <c r="H12" s="62">
        <f t="shared" si="5"/>
        <v>918.35633575464078</v>
      </c>
      <c r="I12" s="62">
        <f t="shared" si="6"/>
        <v>1436.5438898450946</v>
      </c>
      <c r="J12" s="62">
        <f t="shared" si="7"/>
        <v>727.39529546758467</v>
      </c>
      <c r="K12" s="62">
        <f t="shared" si="8"/>
        <v>834.70820668693011</v>
      </c>
      <c r="L12" s="62">
        <f t="shared" si="9"/>
        <v>997.95354239256676</v>
      </c>
      <c r="M12" s="93">
        <f t="shared" si="10"/>
        <v>1180.4952153110046</v>
      </c>
      <c r="N12" s="65"/>
      <c r="O12" s="111">
        <v>2018</v>
      </c>
      <c r="P12" s="69" t="s">
        <v>31</v>
      </c>
      <c r="Q12" s="67">
        <v>199735.33333333334</v>
      </c>
      <c r="R12" s="67">
        <v>108493.28571428571</v>
      </c>
      <c r="S12" s="67">
        <v>108070.09523809524</v>
      </c>
      <c r="T12" s="67">
        <v>106361.42857142857</v>
      </c>
      <c r="U12" s="67">
        <v>96113.476190476184</v>
      </c>
      <c r="V12" s="67">
        <v>108366.04761904762</v>
      </c>
      <c r="W12" s="67">
        <v>119233.14285714286</v>
      </c>
      <c r="X12" s="67">
        <v>60373.809523809527</v>
      </c>
      <c r="Y12" s="67">
        <v>39231.285714285717</v>
      </c>
      <c r="Z12" s="67">
        <v>40916.095238095237</v>
      </c>
      <c r="AA12" s="106">
        <f t="shared" si="16"/>
        <v>986893.99999999988</v>
      </c>
      <c r="AC12" s="105">
        <v>2018</v>
      </c>
      <c r="AD12" s="69" t="s">
        <v>31</v>
      </c>
      <c r="AE12" s="20">
        <v>157</v>
      </c>
      <c r="AF12" s="20">
        <v>80</v>
      </c>
      <c r="AG12" s="20">
        <v>67</v>
      </c>
      <c r="AH12" s="20">
        <v>95</v>
      </c>
      <c r="AI12" s="20">
        <v>65</v>
      </c>
      <c r="AJ12" s="20">
        <v>118</v>
      </c>
      <c r="AK12" s="20">
        <v>83</v>
      </c>
      <c r="AL12" s="20">
        <v>83</v>
      </c>
      <c r="AM12" s="20">
        <v>47</v>
      </c>
      <c r="AN12" s="20">
        <v>41</v>
      </c>
      <c r="AO12" s="115">
        <f t="shared" si="17"/>
        <v>836</v>
      </c>
    </row>
    <row r="13" spans="1:41" ht="15" hidden="1" customHeight="1" outlineLevel="2">
      <c r="A13" s="92">
        <v>2018</v>
      </c>
      <c r="B13" s="10" t="s">
        <v>32</v>
      </c>
      <c r="C13" s="63">
        <f t="shared" si="0"/>
        <v>1203.6052631578948</v>
      </c>
      <c r="D13" s="63">
        <f t="shared" si="1"/>
        <v>1212.7164473684211</v>
      </c>
      <c r="E13" s="63">
        <f t="shared" si="2"/>
        <v>1552.4786967418545</v>
      </c>
      <c r="F13" s="63">
        <f t="shared" si="3"/>
        <v>1229.2333544705136</v>
      </c>
      <c r="G13" s="63">
        <f t="shared" si="4"/>
        <v>1392.9923599320884</v>
      </c>
      <c r="H13" s="63">
        <f t="shared" si="5"/>
        <v>835.03643724696349</v>
      </c>
      <c r="I13" s="63">
        <f t="shared" si="6"/>
        <v>1531.1330014224752</v>
      </c>
      <c r="J13" s="63">
        <f t="shared" si="7"/>
        <v>968.43917169974122</v>
      </c>
      <c r="K13" s="63">
        <f t="shared" si="8"/>
        <v>833.12877939529676</v>
      </c>
      <c r="L13" s="63">
        <f t="shared" si="9"/>
        <v>990.60387811634348</v>
      </c>
      <c r="M13" s="98">
        <f t="shared" si="10"/>
        <v>1175.2313498214164</v>
      </c>
      <c r="N13" s="66"/>
      <c r="O13" s="111">
        <v>2018</v>
      </c>
      <c r="P13" s="69" t="s">
        <v>32</v>
      </c>
      <c r="Q13" s="67">
        <v>187762.42105263157</v>
      </c>
      <c r="R13" s="67">
        <v>97017.31578947368</v>
      </c>
      <c r="S13" s="67">
        <v>97806.15789473684</v>
      </c>
      <c r="T13" s="67">
        <v>102026.36842105263</v>
      </c>
      <c r="U13" s="67">
        <v>86365.526315789481</v>
      </c>
      <c r="V13" s="67">
        <v>97699.263157894733</v>
      </c>
      <c r="W13" s="67">
        <v>113303.84210526316</v>
      </c>
      <c r="X13" s="67">
        <v>59074.789473684214</v>
      </c>
      <c r="Y13" s="67">
        <v>39157.052631578947</v>
      </c>
      <c r="Z13" s="67">
        <v>37642.947368421053</v>
      </c>
      <c r="AA13" s="106">
        <f t="shared" si="16"/>
        <v>917855.68421052629</v>
      </c>
      <c r="AC13" s="105">
        <v>2018</v>
      </c>
      <c r="AD13" s="69" t="s">
        <v>32</v>
      </c>
      <c r="AE13" s="22">
        <v>156</v>
      </c>
      <c r="AF13" s="22">
        <v>80</v>
      </c>
      <c r="AG13" s="22">
        <v>63</v>
      </c>
      <c r="AH13" s="22">
        <v>83</v>
      </c>
      <c r="AI13" s="22">
        <v>62</v>
      </c>
      <c r="AJ13" s="22">
        <v>117</v>
      </c>
      <c r="AK13" s="22">
        <v>74</v>
      </c>
      <c r="AL13" s="22">
        <v>61</v>
      </c>
      <c r="AM13" s="22">
        <v>47</v>
      </c>
      <c r="AN13" s="22">
        <v>38</v>
      </c>
      <c r="AO13" s="118">
        <f t="shared" si="17"/>
        <v>781</v>
      </c>
    </row>
    <row r="14" spans="1:41" ht="15" hidden="1" customHeight="1" outlineLevel="2">
      <c r="A14" s="92">
        <v>2018</v>
      </c>
      <c r="B14" s="10" t="s">
        <v>33</v>
      </c>
      <c r="C14" s="63">
        <f t="shared" si="0"/>
        <v>1195.9608280254777</v>
      </c>
      <c r="D14" s="63">
        <f t="shared" si="1"/>
        <v>1201.8924999999999</v>
      </c>
      <c r="E14" s="63">
        <f t="shared" si="2"/>
        <v>1471.7876923076922</v>
      </c>
      <c r="F14" s="63">
        <f t="shared" si="3"/>
        <v>1075.7036842105265</v>
      </c>
      <c r="G14" s="63">
        <f t="shared" si="4"/>
        <v>1247.8955223880596</v>
      </c>
      <c r="H14" s="63">
        <f t="shared" si="5"/>
        <v>833.81958333333341</v>
      </c>
      <c r="I14" s="63">
        <f t="shared" si="6"/>
        <v>1356.0777108433736</v>
      </c>
      <c r="J14" s="63">
        <f t="shared" si="7"/>
        <v>833.77028985507252</v>
      </c>
      <c r="K14" s="63">
        <f t="shared" si="8"/>
        <v>855.99893617021269</v>
      </c>
      <c r="L14" s="63">
        <f t="shared" si="9"/>
        <v>934.24874999999997</v>
      </c>
      <c r="M14" s="98">
        <f t="shared" si="10"/>
        <v>1109.5129404617253</v>
      </c>
      <c r="N14" s="66"/>
      <c r="O14" s="111">
        <v>2018</v>
      </c>
      <c r="P14" s="69" t="s">
        <v>33</v>
      </c>
      <c r="Q14" s="67">
        <v>187765.85</v>
      </c>
      <c r="R14" s="67">
        <v>96151.4</v>
      </c>
      <c r="S14" s="67">
        <v>95666.2</v>
      </c>
      <c r="T14" s="67">
        <v>102191.85</v>
      </c>
      <c r="U14" s="67">
        <v>83609</v>
      </c>
      <c r="V14" s="67">
        <v>100058.35</v>
      </c>
      <c r="W14" s="67">
        <v>112554.45</v>
      </c>
      <c r="X14" s="67">
        <v>57530.15</v>
      </c>
      <c r="Y14" s="67">
        <v>40231.949999999997</v>
      </c>
      <c r="Z14" s="67">
        <v>37369.949999999997</v>
      </c>
      <c r="AA14" s="106">
        <f t="shared" si="16"/>
        <v>913129.14999999991</v>
      </c>
      <c r="AC14" s="105">
        <v>2018</v>
      </c>
      <c r="AD14" s="69" t="s">
        <v>33</v>
      </c>
      <c r="AE14" s="20">
        <v>157</v>
      </c>
      <c r="AF14" s="22">
        <v>80</v>
      </c>
      <c r="AG14" s="22">
        <v>65</v>
      </c>
      <c r="AH14" s="20">
        <v>95</v>
      </c>
      <c r="AI14" s="20">
        <v>67</v>
      </c>
      <c r="AJ14" s="22">
        <v>120</v>
      </c>
      <c r="AK14" s="20">
        <v>83</v>
      </c>
      <c r="AL14" s="22">
        <v>69</v>
      </c>
      <c r="AM14" s="22">
        <v>47</v>
      </c>
      <c r="AN14" s="22">
        <v>40</v>
      </c>
      <c r="AO14" s="118">
        <f t="shared" si="17"/>
        <v>823</v>
      </c>
    </row>
    <row r="15" spans="1:41" ht="15" hidden="1" customHeight="1" outlineLevel="2">
      <c r="A15" s="92">
        <v>2018</v>
      </c>
      <c r="B15" s="10" t="s">
        <v>34</v>
      </c>
      <c r="C15" s="63">
        <f t="shared" si="0"/>
        <v>1290.0730967546253</v>
      </c>
      <c r="D15" s="63">
        <f t="shared" si="1"/>
        <v>1323.9994047619048</v>
      </c>
      <c r="E15" s="63">
        <f t="shared" si="2"/>
        <v>1644.2161172161173</v>
      </c>
      <c r="F15" s="63">
        <f t="shared" si="3"/>
        <v>1125.2040100250626</v>
      </c>
      <c r="G15" s="63">
        <f t="shared" si="4"/>
        <v>1474.9445628997867</v>
      </c>
      <c r="H15" s="63">
        <f t="shared" si="5"/>
        <v>903.64563492063485</v>
      </c>
      <c r="I15" s="63">
        <f t="shared" si="6"/>
        <v>1366.0441767068273</v>
      </c>
      <c r="J15" s="63">
        <f t="shared" si="7"/>
        <v>907.62193362193364</v>
      </c>
      <c r="K15" s="63">
        <f t="shared" si="8"/>
        <v>918.83586626139822</v>
      </c>
      <c r="L15" s="63">
        <f t="shared" si="9"/>
        <v>1007.8119047619048</v>
      </c>
      <c r="M15" s="98">
        <f t="shared" si="10"/>
        <v>1202.7696283391404</v>
      </c>
      <c r="N15" s="66"/>
      <c r="O15" s="111">
        <v>2018</v>
      </c>
      <c r="P15" s="69" t="s">
        <v>34</v>
      </c>
      <c r="Q15" s="67">
        <v>202541.47619047618</v>
      </c>
      <c r="R15" s="67">
        <v>105919.95238095238</v>
      </c>
      <c r="S15" s="67">
        <v>106874.04761904762</v>
      </c>
      <c r="T15" s="67">
        <v>106894.38095238095</v>
      </c>
      <c r="U15" s="67">
        <v>98821.28571428571</v>
      </c>
      <c r="V15" s="67">
        <v>108437.47619047618</v>
      </c>
      <c r="W15" s="67">
        <v>113381.66666666667</v>
      </c>
      <c r="X15" s="67">
        <v>59903.047619047618</v>
      </c>
      <c r="Y15" s="67">
        <v>43185.285714285717</v>
      </c>
      <c r="Z15" s="67">
        <v>40312.476190476191</v>
      </c>
      <c r="AA15" s="106">
        <f t="shared" si="16"/>
        <v>986271.09523809515</v>
      </c>
      <c r="AC15" s="105">
        <v>2018</v>
      </c>
      <c r="AD15" s="69" t="s">
        <v>34</v>
      </c>
      <c r="AE15" s="20">
        <v>157</v>
      </c>
      <c r="AF15" s="22">
        <v>80</v>
      </c>
      <c r="AG15" s="22">
        <v>65</v>
      </c>
      <c r="AH15" s="20">
        <v>95</v>
      </c>
      <c r="AI15" s="20">
        <v>67</v>
      </c>
      <c r="AJ15" s="22">
        <v>120</v>
      </c>
      <c r="AK15" s="20">
        <v>83</v>
      </c>
      <c r="AL15" s="22">
        <v>66</v>
      </c>
      <c r="AM15" s="22">
        <v>47</v>
      </c>
      <c r="AN15" s="22">
        <v>40</v>
      </c>
      <c r="AO15" s="118">
        <f t="shared" si="17"/>
        <v>820</v>
      </c>
    </row>
    <row r="16" spans="1:41" ht="15" hidden="1" customHeight="1" outlineLevel="2">
      <c r="A16" s="92">
        <v>2018</v>
      </c>
      <c r="B16" s="16" t="s">
        <v>47</v>
      </c>
      <c r="C16" s="63">
        <f t="shared" si="0"/>
        <v>1280.6936305732484</v>
      </c>
      <c r="D16" s="63">
        <f t="shared" si="1"/>
        <v>1325.0743749999999</v>
      </c>
      <c r="E16" s="63">
        <f t="shared" si="2"/>
        <v>1653.5661538461538</v>
      </c>
      <c r="F16" s="63">
        <f t="shared" si="3"/>
        <v>1103.7145833333334</v>
      </c>
      <c r="G16" s="63">
        <f t="shared" si="4"/>
        <v>1484.5119402985074</v>
      </c>
      <c r="H16" s="63">
        <f t="shared" si="5"/>
        <v>954.05431034482763</v>
      </c>
      <c r="I16" s="63">
        <f t="shared" si="6"/>
        <v>1402.3391566265059</v>
      </c>
      <c r="J16" s="63">
        <f t="shared" si="7"/>
        <v>917.57196969696975</v>
      </c>
      <c r="K16" s="63">
        <f t="shared" si="8"/>
        <v>927.06808510638291</v>
      </c>
      <c r="L16" s="63">
        <f t="shared" si="9"/>
        <v>1013.67125</v>
      </c>
      <c r="M16" s="98">
        <f t="shared" si="10"/>
        <v>1213.8541003671971</v>
      </c>
      <c r="N16" s="66"/>
      <c r="O16" s="111">
        <v>2018</v>
      </c>
      <c r="P16" s="69" t="s">
        <v>59</v>
      </c>
      <c r="Q16" s="67">
        <v>201068.9</v>
      </c>
      <c r="R16" s="67">
        <v>106005.95</v>
      </c>
      <c r="S16" s="67">
        <v>107481.8</v>
      </c>
      <c r="T16" s="67">
        <v>105956.6</v>
      </c>
      <c r="U16" s="67">
        <v>99462.3</v>
      </c>
      <c r="V16" s="67">
        <v>110670.3</v>
      </c>
      <c r="W16" s="67">
        <v>116394.15</v>
      </c>
      <c r="X16" s="67">
        <v>60559.75</v>
      </c>
      <c r="Y16" s="67">
        <v>43572.2</v>
      </c>
      <c r="Z16" s="67">
        <v>40546.85</v>
      </c>
      <c r="AA16" s="106">
        <f t="shared" si="16"/>
        <v>991718.8</v>
      </c>
      <c r="AC16" s="105">
        <v>2018</v>
      </c>
      <c r="AD16" s="69" t="s">
        <v>59</v>
      </c>
      <c r="AE16" s="20">
        <v>157</v>
      </c>
      <c r="AF16" s="22">
        <v>80</v>
      </c>
      <c r="AG16" s="22">
        <v>65</v>
      </c>
      <c r="AH16" s="32">
        <v>96</v>
      </c>
      <c r="AI16" s="20">
        <v>67</v>
      </c>
      <c r="AJ16" s="31">
        <v>116</v>
      </c>
      <c r="AK16" s="20">
        <v>83</v>
      </c>
      <c r="AL16" s="22">
        <v>66</v>
      </c>
      <c r="AM16" s="22">
        <v>47</v>
      </c>
      <c r="AN16" s="22">
        <v>40</v>
      </c>
      <c r="AO16" s="118">
        <f t="shared" ref="AO16" si="18">SUM(AE16:AN16)</f>
        <v>817</v>
      </c>
    </row>
    <row r="17" spans="1:41" ht="15" hidden="1" customHeight="1" outlineLevel="2">
      <c r="A17" s="92">
        <v>2018</v>
      </c>
      <c r="B17" s="10" t="s">
        <v>36</v>
      </c>
      <c r="C17" s="63">
        <f t="shared" si="0"/>
        <v>1257.3969310943833</v>
      </c>
      <c r="D17" s="63">
        <f t="shared" si="1"/>
        <v>1306.8062500000001</v>
      </c>
      <c r="E17" s="63">
        <f t="shared" si="2"/>
        <v>1638.6405594405594</v>
      </c>
      <c r="F17" s="63">
        <f t="shared" si="3"/>
        <v>1082.422821969697</v>
      </c>
      <c r="G17" s="63">
        <f t="shared" si="4"/>
        <v>1450.1478968792401</v>
      </c>
      <c r="H17" s="63">
        <f t="shared" si="5"/>
        <v>1121.7618849040869</v>
      </c>
      <c r="I17" s="63">
        <f t="shared" si="6"/>
        <v>1441.409090909091</v>
      </c>
      <c r="J17" s="63">
        <f t="shared" si="7"/>
        <v>894.31060606060601</v>
      </c>
      <c r="K17" s="63">
        <f t="shared" si="8"/>
        <v>924.38781431334621</v>
      </c>
      <c r="L17" s="63">
        <f t="shared" si="9"/>
        <v>1010.0920454545454</v>
      </c>
      <c r="M17" s="98">
        <f t="shared" si="10"/>
        <v>1227.5597081930414</v>
      </c>
      <c r="N17" s="66"/>
      <c r="O17" s="111">
        <v>2018</v>
      </c>
      <c r="P17" s="69" t="s">
        <v>36</v>
      </c>
      <c r="Q17" s="67">
        <v>197411.31818181818</v>
      </c>
      <c r="R17" s="67">
        <v>104544.5</v>
      </c>
      <c r="S17" s="67">
        <v>106511.63636363637</v>
      </c>
      <c r="T17" s="67">
        <v>103912.59090909091</v>
      </c>
      <c r="U17" s="67">
        <v>97159.909090909088</v>
      </c>
      <c r="V17" s="67">
        <v>122272.04545454546</v>
      </c>
      <c r="W17" s="67">
        <v>119636.95454545454</v>
      </c>
      <c r="X17" s="67">
        <v>59024.5</v>
      </c>
      <c r="Y17" s="67">
        <v>43446.227272727272</v>
      </c>
      <c r="Z17" s="67">
        <v>40403.681818181816</v>
      </c>
      <c r="AA17" s="106">
        <f t="shared" si="16"/>
        <v>994323.36363636353</v>
      </c>
      <c r="AC17" s="105">
        <v>2018</v>
      </c>
      <c r="AD17" s="69" t="s">
        <v>36</v>
      </c>
      <c r="AE17" s="20">
        <v>157</v>
      </c>
      <c r="AF17" s="22">
        <v>80</v>
      </c>
      <c r="AG17" s="22">
        <v>65</v>
      </c>
      <c r="AH17" s="22">
        <v>96</v>
      </c>
      <c r="AI17" s="20">
        <v>67</v>
      </c>
      <c r="AJ17" s="31">
        <v>109</v>
      </c>
      <c r="AK17" s="20">
        <v>83</v>
      </c>
      <c r="AL17" s="22">
        <v>66</v>
      </c>
      <c r="AM17" s="22">
        <v>47</v>
      </c>
      <c r="AN17" s="22">
        <v>40</v>
      </c>
      <c r="AO17" s="118">
        <f t="shared" ref="AO17" si="19">SUM(AE17:AN17)</f>
        <v>810</v>
      </c>
    </row>
    <row r="18" spans="1:41" ht="15" hidden="1" customHeight="1" outlineLevel="2">
      <c r="A18" s="92">
        <v>2018</v>
      </c>
      <c r="B18" s="10" t="s">
        <v>37</v>
      </c>
      <c r="C18" s="63">
        <f t="shared" si="0"/>
        <v>1242.6773885350319</v>
      </c>
      <c r="D18" s="63">
        <f t="shared" si="1"/>
        <v>1259.2362499999999</v>
      </c>
      <c r="E18" s="63">
        <f t="shared" si="2"/>
        <v>1597.863846153846</v>
      </c>
      <c r="F18" s="63">
        <f t="shared" si="3"/>
        <v>1051.440625</v>
      </c>
      <c r="G18" s="63">
        <f t="shared" si="4"/>
        <v>1415.0552238805969</v>
      </c>
      <c r="H18" s="63">
        <f t="shared" si="5"/>
        <v>1098.3449541284403</v>
      </c>
      <c r="I18" s="63">
        <f t="shared" si="6"/>
        <v>1412.5198795180722</v>
      </c>
      <c r="J18" s="63">
        <f t="shared" si="7"/>
        <v>889.85454545454547</v>
      </c>
      <c r="K18" s="63">
        <f t="shared" si="8"/>
        <v>913.31489361702131</v>
      </c>
      <c r="L18" s="63">
        <f t="shared" si="9"/>
        <v>1005.3725000000001</v>
      </c>
      <c r="M18" s="98">
        <f t="shared" si="10"/>
        <v>1202.8114197530865</v>
      </c>
      <c r="N18" s="66"/>
      <c r="O18" s="111">
        <v>2018</v>
      </c>
      <c r="P18" s="69" t="s">
        <v>37</v>
      </c>
      <c r="Q18" s="67">
        <v>195100.35</v>
      </c>
      <c r="R18" s="67">
        <v>100738.9</v>
      </c>
      <c r="S18" s="67">
        <v>103861.15</v>
      </c>
      <c r="T18" s="67">
        <v>100938.3</v>
      </c>
      <c r="U18" s="67">
        <v>94808.7</v>
      </c>
      <c r="V18" s="67">
        <v>119719.6</v>
      </c>
      <c r="W18" s="67">
        <v>117239.15</v>
      </c>
      <c r="X18" s="67">
        <v>58730.400000000001</v>
      </c>
      <c r="Y18" s="67">
        <v>42925.8</v>
      </c>
      <c r="Z18" s="67">
        <v>40214.9</v>
      </c>
      <c r="AA18" s="106">
        <f t="shared" ref="AA18:AA36" si="20">SUM(Q18:Z18)</f>
        <v>974277.25000000012</v>
      </c>
      <c r="AC18" s="105">
        <v>2018</v>
      </c>
      <c r="AD18" s="69" t="s">
        <v>37</v>
      </c>
      <c r="AE18" s="20">
        <v>157</v>
      </c>
      <c r="AF18" s="22">
        <v>80</v>
      </c>
      <c r="AG18" s="22">
        <v>65</v>
      </c>
      <c r="AH18" s="22">
        <v>96</v>
      </c>
      <c r="AI18" s="20">
        <v>67</v>
      </c>
      <c r="AJ18" s="31">
        <v>109</v>
      </c>
      <c r="AK18" s="20">
        <v>83</v>
      </c>
      <c r="AL18" s="22">
        <v>66</v>
      </c>
      <c r="AM18" s="22">
        <v>47</v>
      </c>
      <c r="AN18" s="22">
        <v>40</v>
      </c>
      <c r="AO18" s="118">
        <f t="shared" ref="AO18:AO20" si="21">SUM(AE18:AN18)</f>
        <v>810</v>
      </c>
    </row>
    <row r="19" spans="1:41" ht="15.75" hidden="1" customHeight="1" outlineLevel="2">
      <c r="A19" s="92">
        <v>2018</v>
      </c>
      <c r="B19" s="45" t="s">
        <v>128</v>
      </c>
      <c r="C19" s="193">
        <f t="shared" si="0"/>
        <v>1326.6913533834588</v>
      </c>
      <c r="D19" s="193">
        <f t="shared" si="1"/>
        <v>1216.0324324324324</v>
      </c>
      <c r="E19" s="193">
        <f t="shared" si="2"/>
        <v>1793.646153846154</v>
      </c>
      <c r="F19" s="193">
        <f t="shared" si="3"/>
        <v>1135.9674698795181</v>
      </c>
      <c r="G19" s="193">
        <f t="shared" si="4"/>
        <v>1301.3</v>
      </c>
      <c r="H19" s="193">
        <f t="shared" si="5"/>
        <v>1140.3219387755103</v>
      </c>
      <c r="I19" s="193">
        <f t="shared" si="6"/>
        <v>1571.9190140845071</v>
      </c>
      <c r="J19" s="193">
        <f t="shared" si="7"/>
        <v>1010.3807017543859</v>
      </c>
      <c r="K19" s="193">
        <f t="shared" si="8"/>
        <v>1101.2418918918918</v>
      </c>
      <c r="L19" s="193">
        <f t="shared" si="9"/>
        <v>1007.5597222222223</v>
      </c>
      <c r="M19" s="194">
        <f t="shared" si="10"/>
        <v>1269.8468794326241</v>
      </c>
      <c r="N19" s="66"/>
      <c r="O19" s="189">
        <v>2018</v>
      </c>
      <c r="P19" s="190" t="s">
        <v>128</v>
      </c>
      <c r="Q19" s="191">
        <v>176449.95</v>
      </c>
      <c r="R19" s="191">
        <v>89986.4</v>
      </c>
      <c r="S19" s="191">
        <v>93269.6</v>
      </c>
      <c r="T19" s="191">
        <v>94285.3</v>
      </c>
      <c r="U19" s="191">
        <v>83283.199999999997</v>
      </c>
      <c r="V19" s="191">
        <v>111751.55</v>
      </c>
      <c r="W19" s="191">
        <v>111606.25</v>
      </c>
      <c r="X19" s="191">
        <v>57591.7</v>
      </c>
      <c r="Y19" s="191">
        <v>40745.949999999997</v>
      </c>
      <c r="Z19" s="191">
        <v>36272.15</v>
      </c>
      <c r="AA19" s="192">
        <f t="shared" si="20"/>
        <v>895242.04999999993</v>
      </c>
      <c r="AB19" s="68"/>
      <c r="AC19" s="195">
        <v>2018</v>
      </c>
      <c r="AD19" s="190" t="s">
        <v>128</v>
      </c>
      <c r="AE19" s="196">
        <v>133</v>
      </c>
      <c r="AF19" s="197">
        <v>74</v>
      </c>
      <c r="AG19" s="197">
        <v>52</v>
      </c>
      <c r="AH19" s="197">
        <v>83</v>
      </c>
      <c r="AI19" s="196">
        <v>64</v>
      </c>
      <c r="AJ19" s="198">
        <v>98</v>
      </c>
      <c r="AK19" s="196">
        <v>71</v>
      </c>
      <c r="AL19" s="197">
        <v>57</v>
      </c>
      <c r="AM19" s="197">
        <v>37</v>
      </c>
      <c r="AN19" s="197">
        <v>36</v>
      </c>
      <c r="AO19" s="199">
        <f t="shared" si="21"/>
        <v>705</v>
      </c>
    </row>
    <row r="20" spans="1:41" ht="15.75" hidden="1" customHeight="1" outlineLevel="1">
      <c r="A20" s="70">
        <v>2019</v>
      </c>
      <c r="B20" s="10" t="s">
        <v>27</v>
      </c>
      <c r="C20" s="63">
        <f t="shared" si="0"/>
        <v>1266.5788912579956</v>
      </c>
      <c r="D20" s="63">
        <f t="shared" si="1"/>
        <v>1307.1092436974789</v>
      </c>
      <c r="E20" s="63">
        <f t="shared" si="2"/>
        <v>1631.3754578754581</v>
      </c>
      <c r="F20" s="63">
        <f t="shared" si="3"/>
        <v>1118.5878684807255</v>
      </c>
      <c r="G20" s="63">
        <f t="shared" si="4"/>
        <v>1250.6069538926681</v>
      </c>
      <c r="H20" s="63">
        <f t="shared" si="5"/>
        <v>933.18318756073859</v>
      </c>
      <c r="I20" s="63">
        <f t="shared" si="6"/>
        <v>1335.4180581323437</v>
      </c>
      <c r="J20" s="63">
        <f t="shared" si="7"/>
        <v>1017.047619047619</v>
      </c>
      <c r="K20" s="63">
        <f t="shared" si="8"/>
        <v>980.33204633204639</v>
      </c>
      <c r="L20" s="63">
        <f t="shared" si="9"/>
        <v>965.0264550264551</v>
      </c>
      <c r="M20" s="63">
        <f t="shared" si="10"/>
        <v>1189.0230001348982</v>
      </c>
      <c r="N20" s="66"/>
      <c r="O20" s="99">
        <v>2019</v>
      </c>
      <c r="P20" s="69" t="s">
        <v>27</v>
      </c>
      <c r="Q20" s="67">
        <v>169721.57142857142</v>
      </c>
      <c r="R20" s="67">
        <v>88883.428571428565</v>
      </c>
      <c r="S20" s="67">
        <v>84831.523809523816</v>
      </c>
      <c r="T20" s="67">
        <v>93961.380952380947</v>
      </c>
      <c r="U20" s="67">
        <v>78788.238095238092</v>
      </c>
      <c r="V20" s="67">
        <v>91451.952380952382</v>
      </c>
      <c r="W20" s="67">
        <v>102827.19047619047</v>
      </c>
      <c r="X20" s="67">
        <v>57971.714285714283</v>
      </c>
      <c r="Y20" s="67">
        <v>36272.285714285717</v>
      </c>
      <c r="Z20" s="67">
        <v>34740.952380952382</v>
      </c>
      <c r="AA20" s="67">
        <f t="shared" si="20"/>
        <v>839450.23809523811</v>
      </c>
      <c r="AB20" s="68"/>
      <c r="AC20" s="99">
        <v>2019</v>
      </c>
      <c r="AD20" s="69" t="s">
        <v>27</v>
      </c>
      <c r="AE20" s="20">
        <v>134</v>
      </c>
      <c r="AF20" s="22">
        <v>68</v>
      </c>
      <c r="AG20" s="22">
        <v>52</v>
      </c>
      <c r="AH20" s="22">
        <v>84</v>
      </c>
      <c r="AI20" s="20">
        <v>63</v>
      </c>
      <c r="AJ20" s="31">
        <v>98</v>
      </c>
      <c r="AK20" s="20">
        <v>77</v>
      </c>
      <c r="AL20" s="22">
        <v>57</v>
      </c>
      <c r="AM20" s="22">
        <v>37</v>
      </c>
      <c r="AN20" s="22">
        <v>36</v>
      </c>
      <c r="AO20" s="23">
        <f t="shared" si="21"/>
        <v>706</v>
      </c>
    </row>
    <row r="21" spans="1:41" ht="15" hidden="1" customHeight="1" outlineLevel="1">
      <c r="A21" s="75">
        <v>2019</v>
      </c>
      <c r="B21" s="10" t="s">
        <v>28</v>
      </c>
      <c r="C21" s="63">
        <f t="shared" si="0"/>
        <v>1324.4850318471338</v>
      </c>
      <c r="D21" s="63">
        <f t="shared" si="1"/>
        <v>1347.910625</v>
      </c>
      <c r="E21" s="63">
        <f t="shared" si="2"/>
        <v>1692.3953846153845</v>
      </c>
      <c r="F21" s="63">
        <f t="shared" si="3"/>
        <v>1066.0895833333334</v>
      </c>
      <c r="G21" s="63">
        <f t="shared" si="4"/>
        <v>1505.4880597014926</v>
      </c>
      <c r="H21" s="63">
        <f t="shared" si="5"/>
        <v>1082.0598130841122</v>
      </c>
      <c r="I21" s="63">
        <f t="shared" si="6"/>
        <v>1419.8596385542169</v>
      </c>
      <c r="J21" s="63">
        <f t="shared" si="7"/>
        <v>928.71515151515143</v>
      </c>
      <c r="K21" s="63">
        <f t="shared" si="8"/>
        <v>879.6585106382978</v>
      </c>
      <c r="L21" s="63">
        <f t="shared" si="9"/>
        <v>1014.5756097560975</v>
      </c>
      <c r="M21" s="63">
        <f t="shared" si="10"/>
        <v>1244.5741656365883</v>
      </c>
      <c r="N21" s="66"/>
      <c r="O21" s="99">
        <v>2019</v>
      </c>
      <c r="P21" s="69" t="s">
        <v>28</v>
      </c>
      <c r="Q21" s="67">
        <v>207944.15</v>
      </c>
      <c r="R21" s="67">
        <v>107832.85</v>
      </c>
      <c r="S21" s="67">
        <v>110005.7</v>
      </c>
      <c r="T21" s="67">
        <v>102344.6</v>
      </c>
      <c r="U21" s="67">
        <v>100867.7</v>
      </c>
      <c r="V21" s="67">
        <v>115780.4</v>
      </c>
      <c r="W21" s="67">
        <v>117848.35</v>
      </c>
      <c r="X21" s="67">
        <v>61295.199999999997</v>
      </c>
      <c r="Y21" s="67">
        <v>41343.949999999997</v>
      </c>
      <c r="Z21" s="67">
        <v>41597.599999999999</v>
      </c>
      <c r="AA21" s="67">
        <f t="shared" si="20"/>
        <v>1006860.4999999999</v>
      </c>
      <c r="AB21" s="68"/>
      <c r="AC21" s="99">
        <v>2019</v>
      </c>
      <c r="AD21" s="69" t="s">
        <v>28</v>
      </c>
      <c r="AE21" s="20">
        <v>157</v>
      </c>
      <c r="AF21" s="22">
        <v>80</v>
      </c>
      <c r="AG21" s="22">
        <v>65</v>
      </c>
      <c r="AH21" s="22">
        <v>96</v>
      </c>
      <c r="AI21" s="20">
        <v>67</v>
      </c>
      <c r="AJ21" s="31">
        <v>107</v>
      </c>
      <c r="AK21" s="20">
        <v>83</v>
      </c>
      <c r="AL21" s="22">
        <v>66</v>
      </c>
      <c r="AM21" s="22">
        <v>47</v>
      </c>
      <c r="AN21" s="22">
        <v>41</v>
      </c>
      <c r="AO21" s="23">
        <f t="shared" ref="AO21:AO23" si="22">SUM(AE21:AN21)</f>
        <v>809</v>
      </c>
    </row>
    <row r="22" spans="1:41" ht="15" hidden="1" customHeight="1" outlineLevel="1">
      <c r="A22" s="75">
        <v>2019</v>
      </c>
      <c r="B22" s="16" t="s">
        <v>41</v>
      </c>
      <c r="C22" s="63">
        <f t="shared" si="0"/>
        <v>1289.4108280254777</v>
      </c>
      <c r="D22" s="63">
        <f t="shared" si="1"/>
        <v>1351.288125</v>
      </c>
      <c r="E22" s="63">
        <f t="shared" si="2"/>
        <v>1700.9353846153847</v>
      </c>
      <c r="F22" s="63">
        <f t="shared" si="3"/>
        <v>1040.0927083333333</v>
      </c>
      <c r="G22" s="63">
        <f t="shared" si="4"/>
        <v>1493.6343283582089</v>
      </c>
      <c r="H22" s="63">
        <f t="shared" si="5"/>
        <v>891.40937500000007</v>
      </c>
      <c r="I22" s="63">
        <f t="shared" si="6"/>
        <v>1414.8271084337348</v>
      </c>
      <c r="J22" s="63">
        <f t="shared" si="7"/>
        <v>916.25227272727273</v>
      </c>
      <c r="K22" s="63">
        <f t="shared" si="8"/>
        <v>892.26489361702124</v>
      </c>
      <c r="L22" s="63">
        <f t="shared" si="9"/>
        <v>1038.129268292683</v>
      </c>
      <c r="M22" s="63">
        <f t="shared" si="10"/>
        <v>1207.9418304668304</v>
      </c>
      <c r="N22" s="66"/>
      <c r="O22" s="99">
        <v>2019</v>
      </c>
      <c r="P22" s="69" t="s">
        <v>41</v>
      </c>
      <c r="Q22" s="67">
        <v>202437.5</v>
      </c>
      <c r="R22" s="67">
        <v>108103.05</v>
      </c>
      <c r="S22" s="67">
        <v>110560.8</v>
      </c>
      <c r="T22" s="67">
        <v>99848.9</v>
      </c>
      <c r="U22" s="67">
        <v>100073.5</v>
      </c>
      <c r="V22" s="67">
        <v>99837.85</v>
      </c>
      <c r="W22" s="67">
        <v>117430.65</v>
      </c>
      <c r="X22" s="67">
        <v>60472.65</v>
      </c>
      <c r="Y22" s="67">
        <v>41936.449999999997</v>
      </c>
      <c r="Z22" s="67">
        <v>42563.3</v>
      </c>
      <c r="AA22" s="67">
        <f t="shared" si="20"/>
        <v>983264.65</v>
      </c>
      <c r="AC22" s="99">
        <v>2019</v>
      </c>
      <c r="AD22" s="69" t="s">
        <v>41</v>
      </c>
      <c r="AE22" s="20">
        <v>157</v>
      </c>
      <c r="AF22" s="22">
        <v>80</v>
      </c>
      <c r="AG22" s="22">
        <v>65</v>
      </c>
      <c r="AH22" s="22">
        <v>96</v>
      </c>
      <c r="AI22" s="20">
        <v>67</v>
      </c>
      <c r="AJ22" s="31">
        <v>112</v>
      </c>
      <c r="AK22" s="20">
        <v>83</v>
      </c>
      <c r="AL22" s="22">
        <v>66</v>
      </c>
      <c r="AM22" s="22">
        <v>47</v>
      </c>
      <c r="AN22" s="22">
        <v>41</v>
      </c>
      <c r="AO22" s="23">
        <f t="shared" si="22"/>
        <v>814</v>
      </c>
    </row>
    <row r="23" spans="1:41" ht="15" hidden="1" customHeight="1" outlineLevel="1">
      <c r="A23" s="75">
        <v>2019</v>
      </c>
      <c r="B23" s="16" t="s">
        <v>42</v>
      </c>
      <c r="C23" s="63">
        <f t="shared" si="0"/>
        <v>1233.1519108280256</v>
      </c>
      <c r="D23" s="63">
        <f t="shared" si="1"/>
        <v>1287.0475000000001</v>
      </c>
      <c r="E23" s="63">
        <f t="shared" si="2"/>
        <v>1648.916153846154</v>
      </c>
      <c r="F23" s="63">
        <f t="shared" si="3"/>
        <v>992.98489583333333</v>
      </c>
      <c r="G23" s="63">
        <f t="shared" si="4"/>
        <v>1439.6246268656716</v>
      </c>
      <c r="H23" s="63">
        <f t="shared" si="5"/>
        <v>880.47723214285713</v>
      </c>
      <c r="I23" s="63">
        <f t="shared" si="6"/>
        <v>1417.2861445783133</v>
      </c>
      <c r="J23" s="63">
        <f t="shared" si="7"/>
        <v>864.68939393939399</v>
      </c>
      <c r="K23" s="63">
        <f t="shared" si="8"/>
        <v>859.55638297872349</v>
      </c>
      <c r="L23" s="63">
        <f t="shared" si="9"/>
        <v>1032.6670731707318</v>
      </c>
      <c r="M23" s="63">
        <f t="shared" si="10"/>
        <v>1169.0243243243242</v>
      </c>
      <c r="N23" s="66"/>
      <c r="O23" s="99">
        <v>2019</v>
      </c>
      <c r="P23" s="69" t="s">
        <v>42</v>
      </c>
      <c r="Q23" s="67">
        <v>193604.85</v>
      </c>
      <c r="R23" s="67">
        <v>102963.8</v>
      </c>
      <c r="S23" s="67">
        <v>107179.55</v>
      </c>
      <c r="T23" s="67">
        <v>95326.55</v>
      </c>
      <c r="U23" s="67">
        <v>96454.85</v>
      </c>
      <c r="V23" s="67">
        <v>98613.45</v>
      </c>
      <c r="W23" s="67">
        <v>117634.75</v>
      </c>
      <c r="X23" s="67">
        <v>57069.5</v>
      </c>
      <c r="Y23" s="67">
        <v>40399.15</v>
      </c>
      <c r="Z23" s="67">
        <v>42339.35</v>
      </c>
      <c r="AA23" s="67">
        <f t="shared" si="20"/>
        <v>951585.79999999993</v>
      </c>
      <c r="AC23" s="99">
        <v>2019</v>
      </c>
      <c r="AD23" s="69" t="s">
        <v>42</v>
      </c>
      <c r="AE23" s="22">
        <v>157</v>
      </c>
      <c r="AF23" s="22">
        <v>80</v>
      </c>
      <c r="AG23" s="22">
        <v>65</v>
      </c>
      <c r="AH23" s="22">
        <v>96</v>
      </c>
      <c r="AI23" s="20">
        <v>67</v>
      </c>
      <c r="AJ23" s="31">
        <v>112</v>
      </c>
      <c r="AK23" s="20">
        <v>83</v>
      </c>
      <c r="AL23" s="22">
        <v>66</v>
      </c>
      <c r="AM23" s="22">
        <v>47</v>
      </c>
      <c r="AN23" s="22">
        <v>41</v>
      </c>
      <c r="AO23" s="23">
        <f t="shared" si="22"/>
        <v>814</v>
      </c>
    </row>
    <row r="24" spans="1:41" ht="15" hidden="1" customHeight="1" outlineLevel="1">
      <c r="A24" s="75">
        <v>2019</v>
      </c>
      <c r="B24" s="16" t="s">
        <v>43</v>
      </c>
      <c r="C24" s="63">
        <f t="shared" si="0"/>
        <v>1272.8207874927621</v>
      </c>
      <c r="D24" s="63">
        <f t="shared" si="1"/>
        <v>1332.0789772727271</v>
      </c>
      <c r="E24" s="63">
        <f t="shared" si="2"/>
        <v>1699.4097902097903</v>
      </c>
      <c r="F24" s="63">
        <f t="shared" si="3"/>
        <v>990.655303030303</v>
      </c>
      <c r="G24" s="63">
        <f t="shared" si="4"/>
        <v>1468.843962008141</v>
      </c>
      <c r="H24" s="63">
        <f t="shared" si="5"/>
        <v>909.02922077922074</v>
      </c>
      <c r="I24" s="63">
        <f t="shared" si="6"/>
        <v>1442.1226725082147</v>
      </c>
      <c r="J24" s="63">
        <f t="shared" si="7"/>
        <v>876.73415977961429</v>
      </c>
      <c r="K24" s="63">
        <f t="shared" si="8"/>
        <v>852.70889748549325</v>
      </c>
      <c r="L24" s="63">
        <f t="shared" si="9"/>
        <v>1007.6119733924612</v>
      </c>
      <c r="M24" s="63">
        <f t="shared" si="10"/>
        <v>1193.0437234755418</v>
      </c>
      <c r="N24" s="66"/>
      <c r="O24" s="99">
        <v>2019</v>
      </c>
      <c r="P24" s="69" t="s">
        <v>43</v>
      </c>
      <c r="Q24" s="67">
        <v>199832.86363636365</v>
      </c>
      <c r="R24" s="67">
        <v>106566.31818181818</v>
      </c>
      <c r="S24" s="67">
        <v>110461.63636363637</v>
      </c>
      <c r="T24" s="67">
        <v>95102.909090909088</v>
      </c>
      <c r="U24" s="67">
        <v>98412.545454545456</v>
      </c>
      <c r="V24" s="67">
        <v>101811.27272727272</v>
      </c>
      <c r="W24" s="67">
        <v>119696.18181818182</v>
      </c>
      <c r="X24" s="67">
        <v>57864.454545454544</v>
      </c>
      <c r="Y24" s="67">
        <v>40077.318181818184</v>
      </c>
      <c r="Z24" s="67">
        <v>41312.090909090912</v>
      </c>
      <c r="AA24" s="67">
        <f t="shared" si="20"/>
        <v>971137.59090909106</v>
      </c>
      <c r="AC24" s="99">
        <v>2019</v>
      </c>
      <c r="AD24" s="69" t="s">
        <v>43</v>
      </c>
      <c r="AE24" s="22">
        <v>157</v>
      </c>
      <c r="AF24" s="22">
        <v>80</v>
      </c>
      <c r="AG24" s="22">
        <v>65</v>
      </c>
      <c r="AH24" s="22">
        <v>96</v>
      </c>
      <c r="AI24" s="20">
        <v>67</v>
      </c>
      <c r="AJ24" s="31">
        <v>112</v>
      </c>
      <c r="AK24" s="20">
        <v>83</v>
      </c>
      <c r="AL24" s="22">
        <v>66</v>
      </c>
      <c r="AM24" s="22">
        <v>47</v>
      </c>
      <c r="AN24" s="22">
        <v>41</v>
      </c>
      <c r="AO24" s="23">
        <f t="shared" ref="AO24" si="23">SUM(AE24:AN24)</f>
        <v>814</v>
      </c>
    </row>
    <row r="25" spans="1:41" ht="15" hidden="1" customHeight="1" outlineLevel="1">
      <c r="A25" s="75">
        <v>2019</v>
      </c>
      <c r="B25" s="16" t="s">
        <v>44</v>
      </c>
      <c r="C25" s="63">
        <f t="shared" si="0"/>
        <v>1304.510885885886</v>
      </c>
      <c r="D25" s="63">
        <f t="shared" si="1"/>
        <v>1351.3256172839506</v>
      </c>
      <c r="E25" s="63">
        <f t="shared" si="2"/>
        <v>1624.3474426807761</v>
      </c>
      <c r="F25" s="63">
        <f t="shared" si="3"/>
        <v>1142.809327846365</v>
      </c>
      <c r="G25" s="63">
        <f t="shared" si="4"/>
        <v>1430.5820105820108</v>
      </c>
      <c r="H25" s="63">
        <f t="shared" si="5"/>
        <v>866.41369047619048</v>
      </c>
      <c r="I25" s="63">
        <f t="shared" si="6"/>
        <v>1506.3216374269005</v>
      </c>
      <c r="J25" s="63">
        <f t="shared" si="7"/>
        <v>964.23879142300189</v>
      </c>
      <c r="K25" s="63">
        <f t="shared" si="8"/>
        <v>825.13947990543738</v>
      </c>
      <c r="L25" s="63">
        <f t="shared" si="9"/>
        <v>1030.3569444444445</v>
      </c>
      <c r="M25" s="63">
        <f t="shared" si="10"/>
        <v>1214.5815400380618</v>
      </c>
      <c r="N25" s="66"/>
      <c r="O25" s="99">
        <v>2019</v>
      </c>
      <c r="P25" s="69" t="s">
        <v>44</v>
      </c>
      <c r="Q25" s="67">
        <v>193067.61111111112</v>
      </c>
      <c r="R25" s="67">
        <v>97295.444444444438</v>
      </c>
      <c r="S25" s="67">
        <v>102333.88888888889</v>
      </c>
      <c r="T25" s="67">
        <v>92567.555555555562</v>
      </c>
      <c r="U25" s="67">
        <v>90126.666666666672</v>
      </c>
      <c r="V25" s="67">
        <v>97038.333333333328</v>
      </c>
      <c r="W25" s="67">
        <v>114480.44444444444</v>
      </c>
      <c r="X25" s="67">
        <v>54961.611111111109</v>
      </c>
      <c r="Y25" s="67">
        <v>38781.555555555555</v>
      </c>
      <c r="Z25" s="67">
        <v>41214.277777777781</v>
      </c>
      <c r="AA25" s="67">
        <f t="shared" si="20"/>
        <v>921867.38888888888</v>
      </c>
      <c r="AC25" s="99">
        <v>2019</v>
      </c>
      <c r="AD25" s="69" t="s">
        <v>44</v>
      </c>
      <c r="AE25" s="22">
        <v>148</v>
      </c>
      <c r="AF25" s="22">
        <v>72</v>
      </c>
      <c r="AG25" s="22">
        <v>63</v>
      </c>
      <c r="AH25" s="22">
        <v>81</v>
      </c>
      <c r="AI25" s="20">
        <v>63</v>
      </c>
      <c r="AJ25" s="31">
        <v>112</v>
      </c>
      <c r="AK25" s="20">
        <v>76</v>
      </c>
      <c r="AL25" s="22">
        <v>57</v>
      </c>
      <c r="AM25" s="22">
        <v>47</v>
      </c>
      <c r="AN25" s="22">
        <v>40</v>
      </c>
      <c r="AO25" s="23">
        <f t="shared" ref="AO25:AO26" si="24">SUM(AE25:AN25)</f>
        <v>759</v>
      </c>
    </row>
    <row r="26" spans="1:41" ht="15" hidden="1" customHeight="1" outlineLevel="1">
      <c r="A26" s="75">
        <v>2019</v>
      </c>
      <c r="B26" s="16" t="s">
        <v>45</v>
      </c>
      <c r="C26" s="63">
        <f t="shared" si="0"/>
        <v>1229.4037780401418</v>
      </c>
      <c r="D26" s="63">
        <f t="shared" si="1"/>
        <v>1231.9315230224322</v>
      </c>
      <c r="E26" s="63">
        <f t="shared" si="2"/>
        <v>1539.6967329545455</v>
      </c>
      <c r="F26" s="63">
        <f t="shared" si="3"/>
        <v>1389.9937733499378</v>
      </c>
      <c r="G26" s="63">
        <f t="shared" si="4"/>
        <v>1375.483916083916</v>
      </c>
      <c r="H26" s="63">
        <f t="shared" si="5"/>
        <v>873.78940783986661</v>
      </c>
      <c r="I26" s="63">
        <f t="shared" si="6"/>
        <v>1374.7488913525499</v>
      </c>
      <c r="J26" s="63">
        <f t="shared" si="7"/>
        <v>801.68108504398822</v>
      </c>
      <c r="K26" s="63">
        <f t="shared" si="8"/>
        <v>820.62572533849129</v>
      </c>
      <c r="L26" s="63">
        <f t="shared" si="9"/>
        <v>1061.4796650717703</v>
      </c>
      <c r="M26" s="63">
        <f t="shared" si="10"/>
        <v>1180.5263530244074</v>
      </c>
      <c r="N26" s="66"/>
      <c r="O26" s="99">
        <v>2019</v>
      </c>
      <c r="P26" s="69" t="s">
        <v>45</v>
      </c>
      <c r="Q26" s="67">
        <v>189328.18181818182</v>
      </c>
      <c r="R26" s="67">
        <v>94858.727272727279</v>
      </c>
      <c r="S26" s="67">
        <v>98540.590909090912</v>
      </c>
      <c r="T26" s="67">
        <v>101469.54545454546</v>
      </c>
      <c r="U26" s="67">
        <v>89406.454545454544</v>
      </c>
      <c r="V26" s="67">
        <v>95243.045454545456</v>
      </c>
      <c r="W26" s="67">
        <v>112729.40909090909</v>
      </c>
      <c r="X26" s="67">
        <v>49704.227272727272</v>
      </c>
      <c r="Y26" s="67">
        <v>38569.409090909088</v>
      </c>
      <c r="Z26" s="67">
        <v>40336.227272727272</v>
      </c>
      <c r="AA26" s="67">
        <f t="shared" si="20"/>
        <v>910185.81818181812</v>
      </c>
      <c r="AC26" s="99">
        <v>2019</v>
      </c>
      <c r="AD26" s="69" t="s">
        <v>45</v>
      </c>
      <c r="AE26" s="22">
        <v>154</v>
      </c>
      <c r="AF26" s="22">
        <v>77</v>
      </c>
      <c r="AG26" s="22">
        <v>64</v>
      </c>
      <c r="AH26" s="22">
        <v>73</v>
      </c>
      <c r="AI26" s="20">
        <v>65</v>
      </c>
      <c r="AJ26" s="31">
        <v>109</v>
      </c>
      <c r="AK26" s="20">
        <v>82</v>
      </c>
      <c r="AL26" s="22">
        <v>62</v>
      </c>
      <c r="AM26" s="22">
        <v>47</v>
      </c>
      <c r="AN26" s="22">
        <v>38</v>
      </c>
      <c r="AO26" s="23">
        <f t="shared" si="24"/>
        <v>771</v>
      </c>
    </row>
    <row r="27" spans="1:41" ht="15" hidden="1" customHeight="1" outlineLevel="1">
      <c r="A27" s="75">
        <v>2019</v>
      </c>
      <c r="B27" s="16" t="s">
        <v>46</v>
      </c>
      <c r="C27" s="63">
        <f t="shared" si="0"/>
        <v>1283.6127388535033</v>
      </c>
      <c r="D27" s="63">
        <f t="shared" si="1"/>
        <v>1284.7275</v>
      </c>
      <c r="E27" s="63">
        <f t="shared" si="2"/>
        <v>1627.8784615384616</v>
      </c>
      <c r="F27" s="63">
        <f t="shared" si="3"/>
        <v>1476.5089041095889</v>
      </c>
      <c r="G27" s="63">
        <f t="shared" si="4"/>
        <v>1451.8641791044774</v>
      </c>
      <c r="H27" s="63">
        <f t="shared" si="5"/>
        <v>938.96146788990825</v>
      </c>
      <c r="I27" s="63">
        <f t="shared" si="6"/>
        <v>1377.7120481927711</v>
      </c>
      <c r="J27" s="63">
        <f t="shared" si="7"/>
        <v>781.69621212121206</v>
      </c>
      <c r="K27" s="63">
        <f t="shared" si="8"/>
        <v>850.71063829787238</v>
      </c>
      <c r="L27" s="63">
        <f t="shared" si="9"/>
        <v>1111.0157894736842</v>
      </c>
      <c r="M27" s="63">
        <f t="shared" si="10"/>
        <v>1230.1508280254777</v>
      </c>
      <c r="N27" s="66"/>
      <c r="O27" s="99">
        <v>2019</v>
      </c>
      <c r="P27" s="69" t="s">
        <v>46</v>
      </c>
      <c r="Q27" s="67">
        <v>201527.2</v>
      </c>
      <c r="R27" s="67">
        <v>102778.2</v>
      </c>
      <c r="S27" s="67">
        <v>105812.1</v>
      </c>
      <c r="T27" s="67">
        <v>107785.15</v>
      </c>
      <c r="U27" s="67">
        <v>97274.9</v>
      </c>
      <c r="V27" s="67">
        <v>102346.8</v>
      </c>
      <c r="W27" s="67">
        <v>114350.1</v>
      </c>
      <c r="X27" s="67">
        <v>51591.95</v>
      </c>
      <c r="Y27" s="67">
        <v>39983.4</v>
      </c>
      <c r="Z27" s="67">
        <v>42218.6</v>
      </c>
      <c r="AA27" s="67">
        <f t="shared" si="20"/>
        <v>965668.4</v>
      </c>
      <c r="AC27" s="99">
        <v>2019</v>
      </c>
      <c r="AD27" s="69" t="s">
        <v>46</v>
      </c>
      <c r="AE27" s="58">
        <v>157</v>
      </c>
      <c r="AF27" s="58">
        <v>80</v>
      </c>
      <c r="AG27" s="58">
        <v>65</v>
      </c>
      <c r="AH27" s="58">
        <v>73</v>
      </c>
      <c r="AI27" s="58">
        <v>67</v>
      </c>
      <c r="AJ27" s="59">
        <v>109</v>
      </c>
      <c r="AK27" s="58">
        <v>83</v>
      </c>
      <c r="AL27" s="58">
        <v>66</v>
      </c>
      <c r="AM27" s="58">
        <v>47</v>
      </c>
      <c r="AN27" s="58">
        <v>38</v>
      </c>
      <c r="AO27" s="60">
        <f t="shared" ref="AO27:AO28" si="25">SUM(AE27:AN27)</f>
        <v>785</v>
      </c>
    </row>
    <row r="28" spans="1:41" ht="15" hidden="1" customHeight="1" outlineLevel="1">
      <c r="A28" s="75">
        <v>2019</v>
      </c>
      <c r="B28" s="16" t="s">
        <v>47</v>
      </c>
      <c r="C28" s="63">
        <f t="shared" si="0"/>
        <v>1249.5201698513799</v>
      </c>
      <c r="D28" s="63">
        <f t="shared" si="1"/>
        <v>1278.6196428571429</v>
      </c>
      <c r="E28" s="63">
        <f t="shared" si="2"/>
        <v>1627.0050505050503</v>
      </c>
      <c r="F28" s="63">
        <f t="shared" si="3"/>
        <v>1513.6536203522505</v>
      </c>
      <c r="G28" s="63">
        <f t="shared" si="4"/>
        <v>1442.1101634683723</v>
      </c>
      <c r="H28" s="63">
        <f t="shared" si="5"/>
        <v>943.63870685889037</v>
      </c>
      <c r="I28" s="63">
        <f t="shared" si="6"/>
        <v>1399.4842226047044</v>
      </c>
      <c r="J28" s="63">
        <f t="shared" si="7"/>
        <v>809.12987012987014</v>
      </c>
      <c r="K28" s="63">
        <f t="shared" si="8"/>
        <v>843.48632218844989</v>
      </c>
      <c r="L28" s="63">
        <f t="shared" si="9"/>
        <v>1145.4548872180451</v>
      </c>
      <c r="M28" s="63">
        <f t="shared" si="10"/>
        <v>1232.2546952623288</v>
      </c>
      <c r="N28" s="66"/>
      <c r="O28" s="99">
        <v>2019</v>
      </c>
      <c r="P28" s="69" t="s">
        <v>47</v>
      </c>
      <c r="Q28" s="67">
        <v>196174.66666666666</v>
      </c>
      <c r="R28" s="67">
        <v>102289.57142857143</v>
      </c>
      <c r="S28" s="67">
        <v>107382.33333333333</v>
      </c>
      <c r="T28" s="67">
        <v>110496.71428571429</v>
      </c>
      <c r="U28" s="67">
        <v>96621.380952380947</v>
      </c>
      <c r="V28" s="67">
        <v>102856.61904761905</v>
      </c>
      <c r="W28" s="67">
        <v>116157.19047619047</v>
      </c>
      <c r="X28" s="67">
        <v>53402.571428571428</v>
      </c>
      <c r="Y28" s="67">
        <v>39643.857142857145</v>
      </c>
      <c r="Z28" s="67">
        <v>43527.285714285717</v>
      </c>
      <c r="AA28" s="67">
        <f t="shared" si="20"/>
        <v>968552.19047619053</v>
      </c>
      <c r="AC28" s="99">
        <v>2019</v>
      </c>
      <c r="AD28" s="69" t="s">
        <v>47</v>
      </c>
      <c r="AE28" s="58">
        <v>157</v>
      </c>
      <c r="AF28" s="58">
        <v>80</v>
      </c>
      <c r="AG28" s="58">
        <v>66</v>
      </c>
      <c r="AH28" s="58">
        <v>73</v>
      </c>
      <c r="AI28" s="58">
        <v>67</v>
      </c>
      <c r="AJ28" s="59">
        <v>109</v>
      </c>
      <c r="AK28" s="58">
        <v>83</v>
      </c>
      <c r="AL28" s="58">
        <v>66</v>
      </c>
      <c r="AM28" s="58">
        <v>47</v>
      </c>
      <c r="AN28" s="58">
        <v>38</v>
      </c>
      <c r="AO28" s="60">
        <f t="shared" si="25"/>
        <v>786</v>
      </c>
    </row>
    <row r="29" spans="1:41" hidden="1" outlineLevel="1">
      <c r="A29" s="75">
        <v>2019</v>
      </c>
      <c r="B29" s="16" t="s">
        <v>48</v>
      </c>
      <c r="C29" s="63">
        <f t="shared" ref="C29:C34" si="26">Q29/AE29</f>
        <v>1260.2252460914881</v>
      </c>
      <c r="D29" s="63">
        <f t="shared" si="1"/>
        <v>1276.7357954545455</v>
      </c>
      <c r="E29" s="63">
        <f t="shared" si="2"/>
        <v>1596.7396694214876</v>
      </c>
      <c r="F29" s="63">
        <f t="shared" si="3"/>
        <v>1469.4398034398034</v>
      </c>
      <c r="G29" s="63">
        <f t="shared" si="4"/>
        <v>1452.1872455902308</v>
      </c>
      <c r="H29" s="63">
        <f t="shared" si="5"/>
        <v>930.04378648874058</v>
      </c>
      <c r="I29" s="63">
        <f t="shared" si="6"/>
        <v>1413.0706462212486</v>
      </c>
      <c r="J29" s="63">
        <f t="shared" si="7"/>
        <v>797.36432506887058</v>
      </c>
      <c r="K29" s="63">
        <f t="shared" si="8"/>
        <v>828.84816247582216</v>
      </c>
      <c r="L29" s="63">
        <f t="shared" si="9"/>
        <v>1129.4258373205741</v>
      </c>
      <c r="M29" s="63">
        <f t="shared" si="10"/>
        <v>1225.6338800970311</v>
      </c>
      <c r="O29" s="99">
        <v>2019</v>
      </c>
      <c r="P29" s="69" t="s">
        <v>48</v>
      </c>
      <c r="Q29" s="67">
        <v>197855.36363636365</v>
      </c>
      <c r="R29" s="67">
        <v>102138.86363636363</v>
      </c>
      <c r="S29" s="67">
        <v>105384.81818181818</v>
      </c>
      <c r="T29" s="67">
        <v>108738.54545454546</v>
      </c>
      <c r="U29" s="67">
        <v>97296.545454545456</v>
      </c>
      <c r="V29" s="67">
        <v>101374.77272727272</v>
      </c>
      <c r="W29" s="67">
        <v>117284.86363636363</v>
      </c>
      <c r="X29" s="67">
        <v>52626.045454545456</v>
      </c>
      <c r="Y29" s="67">
        <v>38955.86363636364</v>
      </c>
      <c r="Z29" s="67">
        <v>42918.181818181816</v>
      </c>
      <c r="AA29" s="67">
        <f t="shared" si="20"/>
        <v>964573.86363636353</v>
      </c>
      <c r="AC29" s="99">
        <v>2019</v>
      </c>
      <c r="AD29" s="69" t="s">
        <v>48</v>
      </c>
      <c r="AE29" s="58">
        <v>157</v>
      </c>
      <c r="AF29" s="58">
        <v>80</v>
      </c>
      <c r="AG29" s="58">
        <v>66</v>
      </c>
      <c r="AH29" s="58">
        <v>74</v>
      </c>
      <c r="AI29" s="58">
        <v>67</v>
      </c>
      <c r="AJ29" s="59">
        <v>109</v>
      </c>
      <c r="AK29" s="58">
        <v>83</v>
      </c>
      <c r="AL29" s="58">
        <v>66</v>
      </c>
      <c r="AM29" s="58">
        <v>47</v>
      </c>
      <c r="AN29" s="58">
        <v>38</v>
      </c>
      <c r="AO29" s="60">
        <f t="shared" ref="AO29" si="27">SUM(AE29:AN29)</f>
        <v>787</v>
      </c>
    </row>
    <row r="30" spans="1:41" hidden="1" outlineLevel="1">
      <c r="A30" s="75">
        <v>2019</v>
      </c>
      <c r="B30" s="16" t="s">
        <v>49</v>
      </c>
      <c r="C30" s="63">
        <f t="shared" si="26"/>
        <v>1139.3995977204156</v>
      </c>
      <c r="D30" s="63">
        <f t="shared" ref="D30:D31" si="28">R30/AF30</f>
        <v>1104.2907894736841</v>
      </c>
      <c r="E30" s="63">
        <f t="shared" ref="E30:E31" si="29">S30/AG30</f>
        <v>1414.4027113237642</v>
      </c>
      <c r="F30" s="63">
        <f t="shared" ref="F30:F31" si="30">T30/AH30</f>
        <v>1269.7119487908963</v>
      </c>
      <c r="G30" s="63">
        <f t="shared" ref="G30:G31" si="31">U30/AI30</f>
        <v>1281.7910447761194</v>
      </c>
      <c r="H30" s="63">
        <f t="shared" ref="H30:H31" si="32">V30/AJ30</f>
        <v>803.99468855625298</v>
      </c>
      <c r="I30" s="63">
        <f t="shared" ref="I30:I31" si="33">W30/AK30</f>
        <v>1232.3138871274573</v>
      </c>
      <c r="J30" s="63">
        <f t="shared" ref="J30:J31" si="34">X30/AL30</f>
        <v>700.1961722488038</v>
      </c>
      <c r="K30" s="63">
        <f t="shared" ref="K30:K31" si="35">Y30/AM30</f>
        <v>697.77939529675245</v>
      </c>
      <c r="L30" s="63">
        <f t="shared" ref="L30:L31" si="36">Z30/AN30</f>
        <v>976.47229916897504</v>
      </c>
      <c r="M30" s="63">
        <f t="shared" ref="M30:M31" si="37">AA30/AO30</f>
        <v>1075.5403597940212</v>
      </c>
      <c r="O30" s="99">
        <v>2019</v>
      </c>
      <c r="P30" s="69" t="s">
        <v>49</v>
      </c>
      <c r="Q30" s="67">
        <v>178885.73684210525</v>
      </c>
      <c r="R30" s="67">
        <v>88343.263157894733</v>
      </c>
      <c r="S30" s="67">
        <v>93350.578947368427</v>
      </c>
      <c r="T30" s="67">
        <v>93958.68421052632</v>
      </c>
      <c r="U30" s="67">
        <v>85880</v>
      </c>
      <c r="V30" s="67">
        <v>87635.421052631573</v>
      </c>
      <c r="W30" s="67">
        <v>102282.05263157895</v>
      </c>
      <c r="X30" s="67">
        <v>46212.947368421053</v>
      </c>
      <c r="Y30" s="67">
        <v>32795.631578947367</v>
      </c>
      <c r="Z30" s="67">
        <v>37105.947368421053</v>
      </c>
      <c r="AA30" s="67">
        <f t="shared" si="20"/>
        <v>846450.26315789472</v>
      </c>
      <c r="AC30" s="99">
        <v>2019</v>
      </c>
      <c r="AD30" s="69" t="s">
        <v>49</v>
      </c>
      <c r="AE30" s="58">
        <v>157</v>
      </c>
      <c r="AF30" s="58">
        <v>80</v>
      </c>
      <c r="AG30" s="58">
        <v>66</v>
      </c>
      <c r="AH30" s="58">
        <v>74</v>
      </c>
      <c r="AI30" s="58">
        <v>67</v>
      </c>
      <c r="AJ30" s="59">
        <v>109</v>
      </c>
      <c r="AK30" s="58">
        <v>83</v>
      </c>
      <c r="AL30" s="58">
        <v>66</v>
      </c>
      <c r="AM30" s="58">
        <v>47</v>
      </c>
      <c r="AN30" s="58">
        <v>38</v>
      </c>
      <c r="AO30" s="60">
        <f t="shared" ref="AO30" si="38">SUM(AE30:AN30)</f>
        <v>787</v>
      </c>
    </row>
    <row r="31" spans="1:41" ht="39.6" hidden="1" customHeight="1" outlineLevel="1">
      <c r="A31" s="75">
        <v>2019</v>
      </c>
      <c r="B31" s="16" t="s">
        <v>39</v>
      </c>
      <c r="C31" s="63">
        <f t="shared" si="26"/>
        <v>1160.5652038593214</v>
      </c>
      <c r="D31" s="63">
        <f t="shared" si="28"/>
        <v>1082.647495361781</v>
      </c>
      <c r="E31" s="63">
        <f t="shared" si="29"/>
        <v>1460.5867895545314</v>
      </c>
      <c r="F31" s="63">
        <f t="shared" si="30"/>
        <v>1282.0585585585584</v>
      </c>
      <c r="G31" s="63">
        <f t="shared" si="31"/>
        <v>1191.998556998557</v>
      </c>
      <c r="H31" s="63">
        <f t="shared" si="32"/>
        <v>817.12639074321328</v>
      </c>
      <c r="I31" s="63">
        <f t="shared" si="33"/>
        <v>1299.9767857142856</v>
      </c>
      <c r="J31" s="63">
        <f t="shared" si="34"/>
        <v>737.80952380952385</v>
      </c>
      <c r="K31" s="63">
        <f t="shared" si="35"/>
        <v>773.99259259259259</v>
      </c>
      <c r="L31" s="63">
        <f t="shared" si="36"/>
        <v>974.48133848133853</v>
      </c>
      <c r="M31" s="63">
        <f t="shared" si="37"/>
        <v>1090.9371304077185</v>
      </c>
      <c r="O31" s="99">
        <v>2019</v>
      </c>
      <c r="P31" s="69" t="s">
        <v>39</v>
      </c>
      <c r="Q31" s="67">
        <v>177566.47619047618</v>
      </c>
      <c r="R31" s="67">
        <v>83363.857142857145</v>
      </c>
      <c r="S31" s="67">
        <v>90556.380952380947</v>
      </c>
      <c r="T31" s="67">
        <v>94872.333333333328</v>
      </c>
      <c r="U31" s="67">
        <v>78671.904761904763</v>
      </c>
      <c r="V31" s="67">
        <v>87432.523809523816</v>
      </c>
      <c r="W31" s="67">
        <v>103998.14285714286</v>
      </c>
      <c r="X31" s="67">
        <v>47219.809523809527</v>
      </c>
      <c r="Y31" s="67">
        <v>34829.666666666664</v>
      </c>
      <c r="Z31" s="67">
        <v>36055.809523809527</v>
      </c>
      <c r="AA31" s="67">
        <f t="shared" si="20"/>
        <v>834566.90476190462</v>
      </c>
      <c r="AC31" s="99">
        <v>2019</v>
      </c>
      <c r="AD31" s="69" t="s">
        <v>39</v>
      </c>
      <c r="AE31" s="58">
        <v>153</v>
      </c>
      <c r="AF31" s="58">
        <v>77</v>
      </c>
      <c r="AG31" s="58">
        <v>62</v>
      </c>
      <c r="AH31" s="58">
        <v>74</v>
      </c>
      <c r="AI31" s="58">
        <v>66</v>
      </c>
      <c r="AJ31" s="59">
        <v>107</v>
      </c>
      <c r="AK31" s="58">
        <v>80</v>
      </c>
      <c r="AL31" s="58">
        <v>64</v>
      </c>
      <c r="AM31" s="58">
        <v>45</v>
      </c>
      <c r="AN31" s="58">
        <v>37</v>
      </c>
      <c r="AO31" s="58">
        <f t="shared" ref="AO31:AO36" si="39">SUM(AE31:AN31)</f>
        <v>765</v>
      </c>
    </row>
    <row r="32" spans="1:41" ht="15.6" collapsed="1">
      <c r="A32" s="75">
        <v>2020</v>
      </c>
      <c r="B32" s="71" t="s">
        <v>50</v>
      </c>
      <c r="C32" s="63">
        <f t="shared" si="26"/>
        <v>1090.2331154684096</v>
      </c>
      <c r="D32" s="63">
        <f t="shared" ref="D32" si="40">R32/AF32</f>
        <v>1065.7736549165122</v>
      </c>
      <c r="E32" s="63">
        <f t="shared" ref="E32" si="41">S32/AG32</f>
        <v>1319.1981566820275</v>
      </c>
      <c r="F32" s="63">
        <f t="shared" ref="F32" si="42">T32/AH32</f>
        <v>1259.4401544401546</v>
      </c>
      <c r="G32" s="63">
        <f t="shared" ref="G32" si="43">U32/AI32</f>
        <v>1212.0115440115442</v>
      </c>
      <c r="H32" s="63">
        <f t="shared" ref="H32" si="44">V32/AJ32</f>
        <v>815.28386500231159</v>
      </c>
      <c r="I32" s="63">
        <f t="shared" ref="I32" si="45">W32/AK32</f>
        <v>1231.8166666666666</v>
      </c>
      <c r="J32" s="63">
        <f t="shared" ref="J32" si="46">X32/AL32</f>
        <v>718.87425595238096</v>
      </c>
      <c r="K32" s="63">
        <f t="shared" ref="K32" si="47">Y32/AM32</f>
        <v>748.84021164021169</v>
      </c>
      <c r="L32" s="63">
        <f t="shared" ref="L32" si="48">Z32/AN32</f>
        <v>941.59459459459458</v>
      </c>
      <c r="M32" s="63">
        <f t="shared" ref="M32" si="49">AA32/AO32</f>
        <v>1052.4522870909204</v>
      </c>
      <c r="O32" s="75">
        <v>2020</v>
      </c>
      <c r="P32" s="71" t="s">
        <v>50</v>
      </c>
      <c r="Q32" s="67">
        <v>166805.66666666666</v>
      </c>
      <c r="R32" s="67">
        <v>82064.571428571435</v>
      </c>
      <c r="S32" s="67">
        <v>81790.28571428571</v>
      </c>
      <c r="T32" s="67">
        <v>93198.571428571435</v>
      </c>
      <c r="U32" s="67">
        <v>79992.761904761908</v>
      </c>
      <c r="V32" s="67">
        <v>83974.238095238092</v>
      </c>
      <c r="W32" s="67">
        <v>98545.333333333328</v>
      </c>
      <c r="X32" s="207">
        <v>46007.952380952382</v>
      </c>
      <c r="Y32" s="67">
        <v>33697.809523809527</v>
      </c>
      <c r="Z32" s="67">
        <v>34839</v>
      </c>
      <c r="AA32" s="67">
        <f t="shared" si="20"/>
        <v>800916.19047619053</v>
      </c>
      <c r="AC32" s="75">
        <v>2020</v>
      </c>
      <c r="AD32" s="71" t="s">
        <v>50</v>
      </c>
      <c r="AE32" s="58">
        <v>153</v>
      </c>
      <c r="AF32" s="58">
        <v>77</v>
      </c>
      <c r="AG32" s="58">
        <v>62</v>
      </c>
      <c r="AH32" s="58">
        <v>74</v>
      </c>
      <c r="AI32" s="58">
        <v>66</v>
      </c>
      <c r="AJ32" s="206">
        <v>103</v>
      </c>
      <c r="AK32" s="58">
        <v>80</v>
      </c>
      <c r="AL32" s="58">
        <v>64</v>
      </c>
      <c r="AM32" s="58">
        <v>45</v>
      </c>
      <c r="AN32" s="58">
        <v>37</v>
      </c>
      <c r="AO32" s="58">
        <f t="shared" si="39"/>
        <v>761</v>
      </c>
    </row>
    <row r="33" spans="1:41">
      <c r="A33" s="70">
        <v>2020</v>
      </c>
      <c r="B33" s="2" t="s">
        <v>40</v>
      </c>
      <c r="C33" s="63">
        <f t="shared" si="26"/>
        <v>1247.5101910828025</v>
      </c>
      <c r="D33" s="63">
        <f t="shared" ref="D33" si="50">R33/AF33</f>
        <v>1252.3356250000002</v>
      </c>
      <c r="E33" s="63">
        <f t="shared" ref="E33" si="51">S33/AG33</f>
        <v>1590.2401515151516</v>
      </c>
      <c r="F33" s="63">
        <f t="shared" ref="F33" si="52">T33/AH33</f>
        <v>1390.1932432432434</v>
      </c>
      <c r="G33" s="63">
        <f t="shared" ref="G33" si="53">U33/AI33</f>
        <v>1450.3216417910448</v>
      </c>
      <c r="H33" s="63">
        <f t="shared" ref="H33" si="54">V33/AJ33</f>
        <v>870.86697247706422</v>
      </c>
      <c r="I33" s="63">
        <f t="shared" ref="I33:I38" si="55">W33/AK33</f>
        <v>1378.556626506024</v>
      </c>
      <c r="J33" s="63">
        <f t="shared" ref="J33" si="56">X33/AL33</f>
        <v>763.10454545454547</v>
      </c>
      <c r="K33" s="63">
        <f t="shared" ref="K33" si="57">Y33/AM33</f>
        <v>830.76170212765965</v>
      </c>
      <c r="L33" s="63">
        <f t="shared" ref="L33" si="58">Z33/AN33</f>
        <v>1012.732894736842</v>
      </c>
      <c r="M33" s="63">
        <f t="shared" ref="M33" si="59">AA33/AO33</f>
        <v>1192.2324015247777</v>
      </c>
      <c r="O33" s="70">
        <v>2020</v>
      </c>
      <c r="P33" s="2" t="s">
        <v>40</v>
      </c>
      <c r="Q33" s="218">
        <v>195859.1</v>
      </c>
      <c r="R33" s="219">
        <v>100186.85</v>
      </c>
      <c r="S33" s="219">
        <v>104955.85</v>
      </c>
      <c r="T33" s="219">
        <v>102874.3</v>
      </c>
      <c r="U33" s="219">
        <v>97171.55</v>
      </c>
      <c r="V33" s="219">
        <v>94924.5</v>
      </c>
      <c r="W33" s="219">
        <v>114420.2</v>
      </c>
      <c r="X33" s="219">
        <v>50364.9</v>
      </c>
      <c r="Y33" s="219">
        <v>39045.800000000003</v>
      </c>
      <c r="Z33" s="219">
        <v>38483.85</v>
      </c>
      <c r="AA33" s="67">
        <f t="shared" si="20"/>
        <v>938286.9</v>
      </c>
      <c r="AC33" s="70">
        <v>2020</v>
      </c>
      <c r="AD33" s="2" t="s">
        <v>40</v>
      </c>
      <c r="AE33" s="58">
        <v>157</v>
      </c>
      <c r="AF33" s="58">
        <v>80</v>
      </c>
      <c r="AG33" s="58">
        <v>66</v>
      </c>
      <c r="AH33" s="58">
        <v>74</v>
      </c>
      <c r="AI33" s="58">
        <v>67</v>
      </c>
      <c r="AJ33" s="58">
        <v>109</v>
      </c>
      <c r="AK33" s="58">
        <v>83</v>
      </c>
      <c r="AL33" s="58">
        <v>66</v>
      </c>
      <c r="AM33" s="58">
        <v>47</v>
      </c>
      <c r="AN33" s="58">
        <v>38</v>
      </c>
      <c r="AO33" s="58">
        <f t="shared" si="39"/>
        <v>787</v>
      </c>
    </row>
    <row r="34" spans="1:41">
      <c r="A34" s="70">
        <v>2020</v>
      </c>
      <c r="B34" s="2" t="s">
        <v>41</v>
      </c>
      <c r="C34" s="63">
        <f t="shared" si="26"/>
        <v>996.91992945326274</v>
      </c>
      <c r="D34" s="63">
        <f t="shared" ref="D34" si="60">R34/AF34</f>
        <v>935.51330532212887</v>
      </c>
      <c r="E34" s="63">
        <f t="shared" ref="E34" si="61">S34/AG34</f>
        <v>1387.2948717948716</v>
      </c>
      <c r="F34" s="63">
        <f t="shared" ref="F34" si="62">T34/AH34</f>
        <v>1245.28955453149</v>
      </c>
      <c r="G34" s="63">
        <f t="shared" ref="G34" si="63">U34/AI34</f>
        <v>1157.2285714285715</v>
      </c>
      <c r="H34" s="63">
        <f t="shared" ref="H34" si="64">V34/AJ34</f>
        <v>794.64313081554462</v>
      </c>
      <c r="I34" s="63">
        <f t="shared" si="55"/>
        <v>1151.175293305728</v>
      </c>
      <c r="J34" s="63">
        <f t="shared" ref="J34" si="65">X34/AL34</f>
        <v>707.32451499118167</v>
      </c>
      <c r="K34" s="63">
        <f t="shared" ref="K34" si="66">Y34/AM34</f>
        <v>711.07644110275692</v>
      </c>
      <c r="L34" s="63">
        <f t="shared" ref="L34" si="67">Z34/AN34</f>
        <v>712.57864357864355</v>
      </c>
      <c r="M34" s="63">
        <f t="shared" ref="M34" si="68">AA34/AO34</f>
        <v>993.09421716619261</v>
      </c>
      <c r="O34" s="70">
        <v>2020</v>
      </c>
      <c r="P34" s="2" t="s">
        <v>41</v>
      </c>
      <c r="Q34" s="67">
        <v>134584.19047619047</v>
      </c>
      <c r="R34" s="67">
        <v>63614.904761904763</v>
      </c>
      <c r="S34" s="67">
        <v>72139.333333333328</v>
      </c>
      <c r="T34" s="67">
        <v>77207.952380952382</v>
      </c>
      <c r="U34" s="67">
        <v>63647.571428571428</v>
      </c>
      <c r="V34" s="67">
        <v>69133.952380952382</v>
      </c>
      <c r="W34" s="67">
        <v>79431.095238095237</v>
      </c>
      <c r="X34" s="67">
        <v>38195.523809523809</v>
      </c>
      <c r="Y34" s="67">
        <v>27020.904761904763</v>
      </c>
      <c r="Z34" s="67">
        <v>23515.095238095237</v>
      </c>
      <c r="AA34" s="67">
        <f t="shared" si="20"/>
        <v>648490.52380952379</v>
      </c>
      <c r="AC34" s="70">
        <v>2020</v>
      </c>
      <c r="AD34" s="2" t="s">
        <v>41</v>
      </c>
      <c r="AE34" s="58">
        <v>135</v>
      </c>
      <c r="AF34" s="58">
        <v>68</v>
      </c>
      <c r="AG34" s="58">
        <v>52</v>
      </c>
      <c r="AH34" s="58">
        <v>62</v>
      </c>
      <c r="AI34" s="58">
        <v>55</v>
      </c>
      <c r="AJ34" s="58">
        <v>87</v>
      </c>
      <c r="AK34" s="58">
        <v>69</v>
      </c>
      <c r="AL34" s="58">
        <v>54</v>
      </c>
      <c r="AM34" s="58">
        <v>38</v>
      </c>
      <c r="AN34" s="58">
        <v>33</v>
      </c>
      <c r="AO34" s="58">
        <f t="shared" si="39"/>
        <v>653</v>
      </c>
    </row>
    <row r="35" spans="1:41">
      <c r="A35" s="70">
        <v>2020</v>
      </c>
      <c r="B35" s="2" t="s">
        <v>42</v>
      </c>
      <c r="C35" s="63">
        <f t="shared" ref="C35" si="69">Q35/AE35</f>
        <v>317.39581624282198</v>
      </c>
      <c r="D35" s="63">
        <f t="shared" ref="D35" si="70">R35/AF35</f>
        <v>236.85820895522389</v>
      </c>
      <c r="E35" s="63">
        <f t="shared" ref="E35" si="71">S35/AG35</f>
        <v>572.19936708860757</v>
      </c>
      <c r="F35" s="63">
        <f t="shared" ref="F35" si="72">T35/AH35</f>
        <v>503.28221415607982</v>
      </c>
      <c r="G35" s="63">
        <f t="shared" ref="G35" si="73">U35/AI35</f>
        <v>400.36538461538464</v>
      </c>
      <c r="H35" s="63">
        <f t="shared" ref="H35" si="74">V35/AJ35</f>
        <v>298.81398416886543</v>
      </c>
      <c r="I35" s="63">
        <f t="shared" si="55"/>
        <v>355.59463986599661</v>
      </c>
      <c r="J35" s="63">
        <f t="shared" ref="J35" si="75">X35/AL35</f>
        <v>416.97362110311747</v>
      </c>
      <c r="K35" s="63">
        <f t="shared" ref="K35" si="76">Y35/AM35</f>
        <v>319.32826086956521</v>
      </c>
      <c r="L35" s="63">
        <f t="shared" ref="L35" si="77">Z35/AN35</f>
        <v>350.57500000000005</v>
      </c>
      <c r="M35" s="63">
        <f t="shared" ref="M35" si="78">AA35/AO35</f>
        <v>361.28014789533563</v>
      </c>
      <c r="O35" s="70">
        <v>2020</v>
      </c>
      <c r="P35" s="2" t="s">
        <v>42</v>
      </c>
      <c r="Q35" s="67">
        <v>38690.550000000003</v>
      </c>
      <c r="R35" s="67">
        <v>12695.6</v>
      </c>
      <c r="S35" s="67">
        <v>18081.5</v>
      </c>
      <c r="T35" s="67">
        <v>27730.85</v>
      </c>
      <c r="U35" s="67">
        <v>15614.25</v>
      </c>
      <c r="V35" s="67">
        <v>22650.1</v>
      </c>
      <c r="W35" s="67">
        <v>21229</v>
      </c>
      <c r="X35" s="67">
        <v>17387.8</v>
      </c>
      <c r="Y35" s="67">
        <v>7344.55</v>
      </c>
      <c r="Z35" s="67">
        <v>9114.9500000000007</v>
      </c>
      <c r="AA35" s="67">
        <f t="shared" si="20"/>
        <v>190539.15</v>
      </c>
      <c r="AC35" s="70">
        <v>2020</v>
      </c>
      <c r="AD35" s="2" t="s">
        <v>42</v>
      </c>
      <c r="AE35" s="58">
        <v>121.9</v>
      </c>
      <c r="AF35" s="58">
        <v>53.6</v>
      </c>
      <c r="AG35" s="58">
        <v>31.6</v>
      </c>
      <c r="AH35" s="58">
        <v>55.1</v>
      </c>
      <c r="AI35" s="58">
        <v>39</v>
      </c>
      <c r="AJ35" s="58">
        <v>75.8</v>
      </c>
      <c r="AK35" s="58">
        <v>59.7</v>
      </c>
      <c r="AL35" s="58">
        <v>41.7</v>
      </c>
      <c r="AM35" s="58">
        <v>23</v>
      </c>
      <c r="AN35" s="58">
        <v>26</v>
      </c>
      <c r="AO35" s="58">
        <f t="shared" si="39"/>
        <v>527.4</v>
      </c>
    </row>
    <row r="36" spans="1:41">
      <c r="A36" s="70">
        <v>2020</v>
      </c>
      <c r="B36" s="2" t="s">
        <v>43</v>
      </c>
      <c r="C36" s="63">
        <f t="shared" ref="C36" si="79">Q36/AE36</f>
        <v>336.36808581964465</v>
      </c>
      <c r="D36" s="63">
        <f t="shared" ref="D36" si="80">R36/AF36</f>
        <v>234.25460526315788</v>
      </c>
      <c r="E36" s="63">
        <f t="shared" ref="E36" si="81">S36/AG36</f>
        <v>369.73046251993622</v>
      </c>
      <c r="F36" s="63">
        <f t="shared" ref="F36" si="82">T36/AH36</f>
        <v>501.77122807017548</v>
      </c>
      <c r="G36" s="63">
        <f t="shared" ref="G36" si="83">U36/AI36</f>
        <v>324.7549096622152</v>
      </c>
      <c r="H36" s="63">
        <f t="shared" ref="H36" si="84">V36/AJ36</f>
        <v>271.9473684210526</v>
      </c>
      <c r="I36" s="63">
        <f t="shared" si="55"/>
        <v>368.3424223208624</v>
      </c>
      <c r="J36" s="63">
        <f t="shared" ref="J36" si="85">X36/AL36</f>
        <v>323.91148325358853</v>
      </c>
      <c r="K36" s="63">
        <f t="shared" ref="K36" si="86">Y36/AM36</f>
        <v>225.34378499440089</v>
      </c>
      <c r="L36" s="63">
        <f t="shared" ref="L36" si="87">Z36/AN36</f>
        <v>279.0263157894737</v>
      </c>
      <c r="M36" s="63">
        <f t="shared" ref="M36" si="88">AA36/AO36</f>
        <v>327.57714400213735</v>
      </c>
      <c r="O36" s="70">
        <v>2020</v>
      </c>
      <c r="P36" s="2" t="s">
        <v>43</v>
      </c>
      <c r="Q36" s="67">
        <v>52809.789473684214</v>
      </c>
      <c r="R36" s="67">
        <v>18740.36842105263</v>
      </c>
      <c r="S36" s="67">
        <v>24402.21052631579</v>
      </c>
      <c r="T36" s="67">
        <v>37632.84210526316</v>
      </c>
      <c r="U36" s="67">
        <v>21758.57894736842</v>
      </c>
      <c r="V36" s="67">
        <v>29642.263157894737</v>
      </c>
      <c r="W36" s="67">
        <v>30572.42105263158</v>
      </c>
      <c r="X36" s="67">
        <v>21378.157894736843</v>
      </c>
      <c r="Y36" s="67">
        <v>10591.157894736842</v>
      </c>
      <c r="Z36" s="67">
        <v>10603</v>
      </c>
      <c r="AA36" s="67">
        <f t="shared" si="20"/>
        <v>258130.78947368424</v>
      </c>
      <c r="AC36" s="70">
        <v>2020</v>
      </c>
      <c r="AD36" s="2" t="s">
        <v>43</v>
      </c>
      <c r="AE36" s="58">
        <v>157</v>
      </c>
      <c r="AF36" s="58">
        <v>80</v>
      </c>
      <c r="AG36" s="58">
        <v>66</v>
      </c>
      <c r="AH36" s="58">
        <v>75</v>
      </c>
      <c r="AI36" s="58">
        <v>67</v>
      </c>
      <c r="AJ36" s="58">
        <v>109</v>
      </c>
      <c r="AK36" s="58">
        <v>83</v>
      </c>
      <c r="AL36" s="58">
        <v>66</v>
      </c>
      <c r="AM36" s="58">
        <v>47</v>
      </c>
      <c r="AN36" s="58">
        <v>38</v>
      </c>
      <c r="AO36" s="58">
        <f t="shared" si="39"/>
        <v>788</v>
      </c>
    </row>
    <row r="37" spans="1:41">
      <c r="A37" s="70">
        <v>2020</v>
      </c>
      <c r="B37" s="16" t="s">
        <v>44</v>
      </c>
      <c r="C37" s="63">
        <f t="shared" ref="C37" si="89">Q37/AE37</f>
        <v>404.3050620181026</v>
      </c>
      <c r="D37" s="63">
        <f t="shared" ref="D37" si="90">R37/AF37</f>
        <v>315.30592105263156</v>
      </c>
      <c r="E37" s="63">
        <f t="shared" ref="E37" si="91">S37/AG37</f>
        <v>480.92424242424244</v>
      </c>
      <c r="F37" s="63">
        <f t="shared" ref="F37" si="92">T37/AH37</f>
        <v>636.81684210526316</v>
      </c>
      <c r="G37" s="63">
        <f t="shared" ref="G37" si="93">U37/AI37</f>
        <v>419.53574234092696</v>
      </c>
      <c r="H37" s="63">
        <f t="shared" ref="H37" si="94">V37/AJ37</f>
        <v>361.01979719942057</v>
      </c>
      <c r="I37" s="63">
        <f t="shared" si="55"/>
        <v>490.82244768547878</v>
      </c>
      <c r="J37" s="63">
        <f t="shared" ref="J37" si="95">X37/AL37</f>
        <v>402.96411483253593</v>
      </c>
      <c r="K37" s="63">
        <f t="shared" ref="K37" si="96">Y37/AM37</f>
        <v>292.38185890257563</v>
      </c>
      <c r="L37" s="63">
        <f t="shared" ref="L37" si="97">Z37/AN37</f>
        <v>328.4639889196676</v>
      </c>
      <c r="M37" s="63">
        <f t="shared" ref="M37" si="98">AA37/AO37</f>
        <v>417.79207854662036</v>
      </c>
      <c r="O37" s="70">
        <v>2020</v>
      </c>
      <c r="P37" s="16" t="s">
        <v>44</v>
      </c>
      <c r="Q37" s="67">
        <v>63475.894736842107</v>
      </c>
      <c r="R37" s="67">
        <v>25224.473684210527</v>
      </c>
      <c r="S37" s="67">
        <v>31741</v>
      </c>
      <c r="T37" s="67">
        <v>47761.26315789474</v>
      </c>
      <c r="U37" s="67">
        <v>28108.894736842107</v>
      </c>
      <c r="V37" s="67">
        <v>39351.15789473684</v>
      </c>
      <c r="W37" s="67">
        <v>40738.26315789474</v>
      </c>
      <c r="X37" s="67">
        <v>26595.63157894737</v>
      </c>
      <c r="Y37" s="67">
        <v>13741.947368421053</v>
      </c>
      <c r="Z37" s="67">
        <v>12481.631578947368</v>
      </c>
      <c r="AA37" s="67">
        <f t="shared" ref="AA37" si="99">SUM(Q37:Z37)</f>
        <v>329220.15789473685</v>
      </c>
      <c r="AC37" s="70">
        <v>2020</v>
      </c>
      <c r="AD37" s="16" t="s">
        <v>44</v>
      </c>
      <c r="AE37" s="58">
        <v>157</v>
      </c>
      <c r="AF37" s="58">
        <v>80</v>
      </c>
      <c r="AG37" s="58">
        <v>66</v>
      </c>
      <c r="AH37" s="58">
        <v>75</v>
      </c>
      <c r="AI37" s="58">
        <v>67</v>
      </c>
      <c r="AJ37" s="58">
        <v>109</v>
      </c>
      <c r="AK37" s="58">
        <v>83</v>
      </c>
      <c r="AL37" s="58">
        <v>66</v>
      </c>
      <c r="AM37" s="58">
        <v>47</v>
      </c>
      <c r="AN37" s="58">
        <v>38</v>
      </c>
      <c r="AO37" s="58">
        <f t="shared" ref="AO37" si="100">SUM(AE37:AN37)</f>
        <v>788</v>
      </c>
    </row>
    <row r="38" spans="1:41">
      <c r="A38" s="70">
        <v>2020</v>
      </c>
      <c r="B38" s="16" t="s">
        <v>45</v>
      </c>
      <c r="C38" s="63">
        <f t="shared" ref="C38" si="101">Q38/AE38</f>
        <v>429.30428488708742</v>
      </c>
      <c r="D38" s="63">
        <f t="shared" ref="D38" si="102">R38/AF38</f>
        <v>330.94204545454545</v>
      </c>
      <c r="E38" s="63">
        <f t="shared" ref="E38" si="103">S38/AG38</f>
        <v>500.62672176308547</v>
      </c>
      <c r="F38" s="63">
        <f t="shared" ref="F38" si="104">T38/AH38</f>
        <v>611.06060606060612</v>
      </c>
      <c r="G38" s="63">
        <f t="shared" ref="G38" si="105">U38/AI38</f>
        <v>436.736092265943</v>
      </c>
      <c r="H38" s="63">
        <f t="shared" ref="H38" si="106">V38/AJ38</f>
        <v>340.08548790658887</v>
      </c>
      <c r="I38" s="63">
        <f t="shared" si="55"/>
        <v>496.77217962760136</v>
      </c>
      <c r="J38" s="63">
        <f t="shared" ref="J38" si="107">X38/AL38</f>
        <v>377.47865013774106</v>
      </c>
      <c r="K38" s="63">
        <f t="shared" ref="K38" si="108">Y38/AM38</f>
        <v>307.76112185686657</v>
      </c>
      <c r="L38" s="63">
        <f t="shared" ref="L38" si="109">Z38/AN38</f>
        <v>318.55382775119614</v>
      </c>
      <c r="M38" s="63">
        <f t="shared" ref="M38" si="110">AA38/AO38</f>
        <v>421.05733733271796</v>
      </c>
      <c r="O38" s="70">
        <v>2020</v>
      </c>
      <c r="P38" s="16" t="s">
        <v>45</v>
      </c>
      <c r="Q38" s="67">
        <v>67400.772727272721</v>
      </c>
      <c r="R38" s="67">
        <v>26475.363636363636</v>
      </c>
      <c r="S38" s="67">
        <v>33041.36363636364</v>
      </c>
      <c r="T38" s="67">
        <v>45829.545454545456</v>
      </c>
      <c r="U38" s="67">
        <v>29261.31818181818</v>
      </c>
      <c r="V38" s="67">
        <v>37069.318181818184</v>
      </c>
      <c r="W38" s="67">
        <v>41232.090909090912</v>
      </c>
      <c r="X38" s="67">
        <v>24913.590909090908</v>
      </c>
      <c r="Y38" s="67">
        <v>14464.772727272728</v>
      </c>
      <c r="Z38" s="67">
        <v>12105.045454545454</v>
      </c>
      <c r="AA38" s="67">
        <f t="shared" ref="AA38" si="111">SUM(Q38:Z38)</f>
        <v>331793.18181818177</v>
      </c>
      <c r="AC38" s="70">
        <v>2020</v>
      </c>
      <c r="AD38" s="16" t="s">
        <v>45</v>
      </c>
      <c r="AE38" s="58">
        <v>157</v>
      </c>
      <c r="AF38" s="58">
        <v>80</v>
      </c>
      <c r="AG38" s="58">
        <v>66</v>
      </c>
      <c r="AH38" s="58">
        <v>75</v>
      </c>
      <c r="AI38" s="58">
        <v>67</v>
      </c>
      <c r="AJ38" s="58">
        <v>109</v>
      </c>
      <c r="AK38" s="58">
        <v>83</v>
      </c>
      <c r="AL38" s="58">
        <v>66</v>
      </c>
      <c r="AM38" s="58">
        <v>47</v>
      </c>
      <c r="AN38" s="58">
        <v>38</v>
      </c>
      <c r="AO38" s="58">
        <f t="shared" ref="AO38" si="112">SUM(AE38:AN38)</f>
        <v>788</v>
      </c>
    </row>
    <row r="39" spans="1:41">
      <c r="A39" s="70">
        <v>2020</v>
      </c>
      <c r="B39" s="15" t="s">
        <v>46</v>
      </c>
      <c r="C39" s="63">
        <f t="shared" ref="C39" si="113">Q39/AE39</f>
        <v>458.93865236339252</v>
      </c>
      <c r="D39" s="63">
        <f t="shared" ref="D39" si="114">R39/AF39</f>
        <v>317.93881578947367</v>
      </c>
      <c r="E39" s="63">
        <f t="shared" ref="E39" si="115">S39/AG39</f>
        <v>488.39473684210526</v>
      </c>
      <c r="F39" s="63">
        <f t="shared" ref="F39" si="116">T39/AH39</f>
        <v>684.120701754386</v>
      </c>
      <c r="G39" s="63">
        <f t="shared" ref="G39" si="117">U39/AI39</f>
        <v>420.96469685341515</v>
      </c>
      <c r="H39" s="63">
        <f t="shared" ref="H39" si="118">V39/AJ39</f>
        <v>383.33896668276196</v>
      </c>
      <c r="I39" s="63">
        <f t="shared" ref="I39" si="119">W39/AK39</f>
        <v>516.93912492073559</v>
      </c>
      <c r="J39" s="63">
        <f t="shared" ref="J39" si="120">X39/AL39</f>
        <v>413.52791068580541</v>
      </c>
      <c r="K39" s="63">
        <f t="shared" ref="K39" si="121">Y39/AM39</f>
        <v>311.51287793952969</v>
      </c>
      <c r="L39" s="63">
        <f t="shared" ref="L39" si="122">Z39/AN39</f>
        <v>341.2950138504155</v>
      </c>
      <c r="M39" s="63">
        <f t="shared" ref="M39" si="123">AA39/AO39</f>
        <v>442.63331555792564</v>
      </c>
      <c r="O39" s="70">
        <v>2020</v>
      </c>
      <c r="P39" s="15" t="s">
        <v>46</v>
      </c>
      <c r="Q39" s="67">
        <v>72053.368421052626</v>
      </c>
      <c r="R39" s="67">
        <v>25435.105263157893</v>
      </c>
      <c r="S39" s="67">
        <v>32234.052631578947</v>
      </c>
      <c r="T39" s="67">
        <v>51309.052631578947</v>
      </c>
      <c r="U39" s="67">
        <v>28869.315789473683</v>
      </c>
      <c r="V39" s="67">
        <v>41783.947368421053</v>
      </c>
      <c r="W39" s="67">
        <v>42905.947368421053</v>
      </c>
      <c r="X39" s="67">
        <v>27292.842105263157</v>
      </c>
      <c r="Y39" s="67">
        <v>14641.105263157895</v>
      </c>
      <c r="Z39" s="67">
        <v>12969.21052631579</v>
      </c>
      <c r="AA39" s="67">
        <f t="shared" ref="AA39" si="124">SUM(Q39:Z39)</f>
        <v>349493.94736842107</v>
      </c>
      <c r="AC39" s="70">
        <v>2020</v>
      </c>
      <c r="AD39" s="15" t="s">
        <v>46</v>
      </c>
      <c r="AE39" s="58">
        <v>157</v>
      </c>
      <c r="AF39" s="58">
        <v>80</v>
      </c>
      <c r="AG39" s="58">
        <v>66</v>
      </c>
      <c r="AH39" s="58">
        <v>75</v>
      </c>
      <c r="AI39" s="58">
        <v>68.578947368421055</v>
      </c>
      <c r="AJ39" s="58">
        <v>109</v>
      </c>
      <c r="AK39" s="58">
        <v>83</v>
      </c>
      <c r="AL39" s="58">
        <v>66</v>
      </c>
      <c r="AM39" s="58">
        <v>47</v>
      </c>
      <c r="AN39" s="58">
        <v>38</v>
      </c>
      <c r="AO39" s="58">
        <f t="shared" ref="AO39" si="125">SUM(AE39:AN39)</f>
        <v>789.57894736842104</v>
      </c>
    </row>
    <row r="40" spans="1:41">
      <c r="A40" s="70">
        <v>2020</v>
      </c>
      <c r="B40" s="15" t="s">
        <v>47</v>
      </c>
      <c r="C40" s="63">
        <f t="shared" ref="C40" si="126">Q40/AE40</f>
        <v>550.04400694846549</v>
      </c>
      <c r="D40" s="63">
        <f t="shared" ref="D40" si="127">R40/AF40</f>
        <v>403.93863636363636</v>
      </c>
      <c r="E40" s="63">
        <f t="shared" ref="E40" si="128">S40/AG40</f>
        <v>624.63360881542701</v>
      </c>
      <c r="F40" s="63">
        <f t="shared" ref="F40" si="129">T40/AH40</f>
        <v>813.90171990171984</v>
      </c>
      <c r="G40" s="63">
        <f t="shared" ref="G40" si="130">U40/AI40</f>
        <v>501.56168831168833</v>
      </c>
      <c r="H40" s="63">
        <f t="shared" ref="H40" si="131">V40/AJ40</f>
        <v>440.76772310258548</v>
      </c>
      <c r="I40" s="63">
        <f t="shared" ref="I40" si="132">W40/AK40</f>
        <v>692.85323110624313</v>
      </c>
      <c r="J40" s="63">
        <f t="shared" ref="J40" si="133">X40/AL40</f>
        <v>466.10055096418733</v>
      </c>
      <c r="K40" s="63">
        <f t="shared" ref="K40" si="134">Y40/AM40</f>
        <v>387.89361702127661</v>
      </c>
      <c r="L40" s="63">
        <f t="shared" ref="L40" si="135">Z40/AN40</f>
        <v>412.63038277511964</v>
      </c>
      <c r="M40" s="63">
        <f t="shared" ref="M40" si="136">AA40/AO40</f>
        <v>538.55690448791711</v>
      </c>
      <c r="O40" s="70">
        <v>2020</v>
      </c>
      <c r="P40" s="15" t="s">
        <v>47</v>
      </c>
      <c r="Q40" s="67">
        <v>86356.909090909088</v>
      </c>
      <c r="R40" s="67">
        <v>32315.090909090908</v>
      </c>
      <c r="S40" s="67">
        <v>41225.818181818184</v>
      </c>
      <c r="T40" s="67">
        <v>60228.727272727272</v>
      </c>
      <c r="U40" s="67">
        <v>35109.318181818184</v>
      </c>
      <c r="V40" s="67">
        <v>48043.681818181816</v>
      </c>
      <c r="W40" s="67">
        <v>57506.818181818184</v>
      </c>
      <c r="X40" s="67">
        <v>30762.636363636364</v>
      </c>
      <c r="Y40" s="67">
        <v>18231</v>
      </c>
      <c r="Z40" s="67">
        <v>15679.954545454546</v>
      </c>
      <c r="AA40" s="67">
        <f t="shared" ref="AA40" si="137">SUM(Q40:Z40)</f>
        <v>425459.95454545447</v>
      </c>
      <c r="AC40" s="70">
        <v>2020</v>
      </c>
      <c r="AD40" s="15" t="s">
        <v>47</v>
      </c>
      <c r="AE40" s="58">
        <v>157</v>
      </c>
      <c r="AF40" s="58">
        <v>80</v>
      </c>
      <c r="AG40" s="58">
        <v>66</v>
      </c>
      <c r="AH40" s="58">
        <v>74</v>
      </c>
      <c r="AI40" s="58">
        <v>70</v>
      </c>
      <c r="AJ40" s="58">
        <v>109</v>
      </c>
      <c r="AK40" s="58">
        <v>83</v>
      </c>
      <c r="AL40" s="58">
        <v>66</v>
      </c>
      <c r="AM40" s="58">
        <v>47</v>
      </c>
      <c r="AN40" s="58">
        <v>38</v>
      </c>
      <c r="AO40" s="58">
        <f>SUM(AE40:AN40)</f>
        <v>790</v>
      </c>
    </row>
    <row r="41" spans="1:41">
      <c r="A41" s="70">
        <v>2020</v>
      </c>
      <c r="B41" s="15" t="s">
        <v>48</v>
      </c>
      <c r="C41" s="63">
        <f t="shared" ref="C41" si="138">Q41/AE41</f>
        <v>633.96875947831359</v>
      </c>
      <c r="D41" s="63">
        <f t="shared" ref="D41" si="139">R41/AF41</f>
        <v>479.95773809523808</v>
      </c>
      <c r="E41" s="63">
        <f t="shared" ref="E41" si="140">S41/AG41</f>
        <v>745.3888888888888</v>
      </c>
      <c r="F41" s="63">
        <f t="shared" ref="F41" si="141">T41/AH41</f>
        <v>897.70381966186596</v>
      </c>
      <c r="G41" s="63">
        <f t="shared" ref="G41" si="142">U41/AI41</f>
        <v>586.80137457044668</v>
      </c>
      <c r="H41" s="63">
        <f t="shared" ref="H41" si="143">V41/AJ41</f>
        <v>500.65923984272609</v>
      </c>
      <c r="I41" s="63">
        <f t="shared" ref="I41" si="144">W41/AK41</f>
        <v>733.01434308663227</v>
      </c>
      <c r="J41" s="63">
        <f t="shared" ref="J41" si="145">X41/AL41</f>
        <v>556.12987012987014</v>
      </c>
      <c r="K41" s="63">
        <f t="shared" ref="K41" si="146">Y41/AM41</f>
        <v>450.43768996960483</v>
      </c>
      <c r="L41" s="63">
        <f t="shared" ref="L41" si="147">Z41/AN41</f>
        <v>469.22413793103448</v>
      </c>
      <c r="M41" s="63">
        <f t="shared" ref="M41" si="148">AA41/AO41</f>
        <v>615.50643338143345</v>
      </c>
      <c r="O41" s="70">
        <v>2020</v>
      </c>
      <c r="P41" s="15" t="s">
        <v>48</v>
      </c>
      <c r="Q41" s="67">
        <v>99533.095238095237</v>
      </c>
      <c r="R41" s="67">
        <v>38396.619047619046</v>
      </c>
      <c r="S41" s="67">
        <v>49195.666666666664</v>
      </c>
      <c r="T41" s="67">
        <v>68268.238095238092</v>
      </c>
      <c r="U41" s="67">
        <v>40656.952380952382</v>
      </c>
      <c r="V41" s="67">
        <v>54571.857142857145</v>
      </c>
      <c r="W41" s="67">
        <v>60840.190476190473</v>
      </c>
      <c r="X41" s="67">
        <v>36704.571428571428</v>
      </c>
      <c r="Y41" s="67">
        <v>21170.571428571428</v>
      </c>
      <c r="Z41" s="67">
        <v>18143.333333333332</v>
      </c>
      <c r="AA41" s="67">
        <f t="shared" ref="AA41" si="149">SUM(Q41:Z41)</f>
        <v>487481.09523809521</v>
      </c>
      <c r="AC41" s="70">
        <v>2020</v>
      </c>
      <c r="AD41" s="15" t="s">
        <v>48</v>
      </c>
      <c r="AE41" s="58">
        <v>157</v>
      </c>
      <c r="AF41" s="58">
        <v>80</v>
      </c>
      <c r="AG41" s="58">
        <v>66</v>
      </c>
      <c r="AH41" s="58">
        <v>76.047619047619051</v>
      </c>
      <c r="AI41" s="58">
        <v>69.285714285714292</v>
      </c>
      <c r="AJ41" s="58">
        <v>109</v>
      </c>
      <c r="AK41" s="58">
        <v>83</v>
      </c>
      <c r="AL41" s="58">
        <v>66</v>
      </c>
      <c r="AM41" s="58">
        <v>47</v>
      </c>
      <c r="AN41" s="58">
        <v>38.666666666666664</v>
      </c>
      <c r="AO41" s="58">
        <f>SUM(AE41:AN41)</f>
        <v>791.99999999999989</v>
      </c>
    </row>
    <row r="45" spans="1:41">
      <c r="A45" s="202" t="s">
        <v>52</v>
      </c>
    </row>
    <row r="49" spans="1:3">
      <c r="A49" s="200" t="s">
        <v>5</v>
      </c>
      <c r="B49" s="200" t="s">
        <v>4</v>
      </c>
      <c r="C49" t="s">
        <v>129</v>
      </c>
    </row>
    <row r="50" spans="1:3">
      <c r="A50" t="s">
        <v>128</v>
      </c>
      <c r="B50">
        <v>2017</v>
      </c>
      <c r="C50" s="201">
        <v>1085.8324099722993</v>
      </c>
    </row>
    <row r="51" spans="1:3">
      <c r="A51" t="s">
        <v>128</v>
      </c>
      <c r="B51">
        <v>2018</v>
      </c>
      <c r="C51" s="201">
        <v>1269.8468794326241</v>
      </c>
    </row>
    <row r="52" spans="1:3">
      <c r="A52" t="s">
        <v>27</v>
      </c>
      <c r="B52">
        <v>2018</v>
      </c>
      <c r="C52" s="201">
        <v>1001.7305943857257</v>
      </c>
    </row>
    <row r="53" spans="1:3">
      <c r="A53" t="s">
        <v>27</v>
      </c>
      <c r="B53">
        <v>2019</v>
      </c>
      <c r="C53" s="201">
        <v>1189.0230001348982</v>
      </c>
    </row>
    <row r="54" spans="1:3">
      <c r="A54" t="s">
        <v>27</v>
      </c>
      <c r="B54">
        <v>2020</v>
      </c>
      <c r="C54" s="201">
        <v>1052.4522870909204</v>
      </c>
    </row>
    <row r="55" spans="1:3">
      <c r="A55" t="s">
        <v>28</v>
      </c>
      <c r="B55">
        <v>2018</v>
      </c>
      <c r="C55" s="201">
        <v>1191.7303102625299</v>
      </c>
    </row>
    <row r="56" spans="1:3">
      <c r="A56" t="s">
        <v>28</v>
      </c>
      <c r="B56">
        <v>2019</v>
      </c>
      <c r="C56" s="201">
        <v>1244.5741656365883</v>
      </c>
    </row>
    <row r="57" spans="1:3">
      <c r="A57" t="s">
        <v>28</v>
      </c>
      <c r="B57">
        <v>2020</v>
      </c>
      <c r="C57" s="201">
        <v>1392.2009529860231</v>
      </c>
    </row>
    <row r="58" spans="1:3">
      <c r="A58" t="s">
        <v>29</v>
      </c>
      <c r="B58">
        <v>2018</v>
      </c>
      <c r="C58" s="201">
        <v>1181.8609707744451</v>
      </c>
    </row>
    <row r="59" spans="1:3">
      <c r="A59" t="s">
        <v>29</v>
      </c>
      <c r="B59">
        <v>2019</v>
      </c>
      <c r="C59" s="201">
        <v>1207.9418304668304</v>
      </c>
    </row>
    <row r="60" spans="1:3">
      <c r="A60" t="s">
        <v>29</v>
      </c>
      <c r="B60">
        <v>2020</v>
      </c>
      <c r="C60" s="201">
        <v>993.09421716619261</v>
      </c>
    </row>
    <row r="61" spans="1:3">
      <c r="A61" t="s">
        <v>30</v>
      </c>
      <c r="B61">
        <v>2018</v>
      </c>
      <c r="C61" s="201">
        <v>1169.7673599272644</v>
      </c>
    </row>
    <row r="62" spans="1:3">
      <c r="A62" t="s">
        <v>30</v>
      </c>
      <c r="B62">
        <v>2019</v>
      </c>
      <c r="C62" s="201">
        <v>1169.0243243243242</v>
      </c>
    </row>
    <row r="63" spans="1:3">
      <c r="A63" t="s">
        <v>31</v>
      </c>
      <c r="B63">
        <v>2018</v>
      </c>
      <c r="C63" s="201">
        <v>1180.4952153110046</v>
      </c>
    </row>
    <row r="64" spans="1:3">
      <c r="A64" t="s">
        <v>31</v>
      </c>
      <c r="B64">
        <v>2019</v>
      </c>
      <c r="C64" s="201">
        <v>1193.0437234755418</v>
      </c>
    </row>
    <row r="65" spans="1:3">
      <c r="A65" t="s">
        <v>32</v>
      </c>
      <c r="B65">
        <v>2018</v>
      </c>
      <c r="C65" s="201">
        <v>1175.2313498214164</v>
      </c>
    </row>
    <row r="66" spans="1:3">
      <c r="A66" t="s">
        <v>32</v>
      </c>
      <c r="B66">
        <v>2019</v>
      </c>
      <c r="C66" s="201">
        <v>1214.5815400380618</v>
      </c>
    </row>
    <row r="67" spans="1:3">
      <c r="A67" t="s">
        <v>33</v>
      </c>
      <c r="B67">
        <v>2018</v>
      </c>
      <c r="C67" s="201">
        <v>1109.5129404617253</v>
      </c>
    </row>
    <row r="68" spans="1:3">
      <c r="A68" t="s">
        <v>33</v>
      </c>
      <c r="B68">
        <v>2019</v>
      </c>
      <c r="C68" s="201">
        <v>1180.5263530244074</v>
      </c>
    </row>
    <row r="69" spans="1:3">
      <c r="A69" t="s">
        <v>34</v>
      </c>
      <c r="B69">
        <v>2017</v>
      </c>
      <c r="C69" s="201">
        <v>1184.9228124462782</v>
      </c>
    </row>
    <row r="70" spans="1:3">
      <c r="A70" t="s">
        <v>34</v>
      </c>
      <c r="B70">
        <v>2018</v>
      </c>
      <c r="C70" s="201">
        <v>1202.7696283391404</v>
      </c>
    </row>
    <row r="71" spans="1:3">
      <c r="A71" t="s">
        <v>34</v>
      </c>
      <c r="B71">
        <v>2019</v>
      </c>
      <c r="C71" s="201">
        <v>1230.1508280254777</v>
      </c>
    </row>
    <row r="72" spans="1:3">
      <c r="A72" t="s">
        <v>47</v>
      </c>
      <c r="B72">
        <v>2017</v>
      </c>
      <c r="C72" s="201">
        <v>1150.2968884304626</v>
      </c>
    </row>
    <row r="73" spans="1:3">
      <c r="A73" t="s">
        <v>47</v>
      </c>
      <c r="B73">
        <v>2018</v>
      </c>
      <c r="C73" s="201">
        <v>1213.8541003671971</v>
      </c>
    </row>
    <row r="74" spans="1:3">
      <c r="A74" t="s">
        <v>47</v>
      </c>
      <c r="B74">
        <v>2019</v>
      </c>
      <c r="C74" s="201">
        <v>1232.2546952623288</v>
      </c>
    </row>
    <row r="75" spans="1:3">
      <c r="A75" t="s">
        <v>36</v>
      </c>
      <c r="B75">
        <v>2017</v>
      </c>
      <c r="C75" s="201">
        <v>1161.6591599335279</v>
      </c>
    </row>
    <row r="76" spans="1:3">
      <c r="A76" t="s">
        <v>36</v>
      </c>
      <c r="B76">
        <v>2018</v>
      </c>
      <c r="C76" s="201">
        <v>1227.5597081930414</v>
      </c>
    </row>
    <row r="77" spans="1:3">
      <c r="A77" t="s">
        <v>36</v>
      </c>
      <c r="B77">
        <v>2019</v>
      </c>
      <c r="C77" s="201">
        <v>1225.6338800970311</v>
      </c>
    </row>
    <row r="78" spans="1:3">
      <c r="A78" t="s">
        <v>37</v>
      </c>
      <c r="B78">
        <v>2017</v>
      </c>
      <c r="C78" s="201">
        <v>1178.6346889952154</v>
      </c>
    </row>
    <row r="79" spans="1:3">
      <c r="A79" t="s">
        <v>37</v>
      </c>
      <c r="B79">
        <v>2018</v>
      </c>
      <c r="C79" s="201">
        <v>1202.8114197530865</v>
      </c>
    </row>
    <row r="80" spans="1:3">
      <c r="A80" t="s">
        <v>37</v>
      </c>
      <c r="B80">
        <v>2019</v>
      </c>
      <c r="C80" s="201">
        <v>1075.5403597940212</v>
      </c>
    </row>
    <row r="81" spans="1:3">
      <c r="A81" t="s">
        <v>39</v>
      </c>
      <c r="B81">
        <v>2019</v>
      </c>
      <c r="C81" s="201">
        <v>1090.9371304077185</v>
      </c>
    </row>
  </sheetData>
  <phoneticPr fontId="13" type="noConversion"/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topLeftCell="J30" workbookViewId="0">
      <selection activeCell="R15" sqref="R15"/>
    </sheetView>
  </sheetViews>
  <sheetFormatPr defaultColWidth="11.42578125" defaultRowHeight="14.45"/>
  <cols>
    <col min="1" max="1" width="11.5703125" style="246"/>
    <col min="2" max="2" width="11.5703125" style="247"/>
    <col min="5" max="5" width="21.85546875" bestFit="1" customWidth="1"/>
  </cols>
  <sheetData>
    <row r="1" spans="1:5">
      <c r="A1" s="246" t="s">
        <v>130</v>
      </c>
      <c r="B1" s="247" t="s">
        <v>131</v>
      </c>
      <c r="D1" s="246" t="s">
        <v>130</v>
      </c>
      <c r="E1" t="s">
        <v>125</v>
      </c>
    </row>
    <row r="2" spans="1:5">
      <c r="A2" s="246">
        <v>43101</v>
      </c>
      <c r="B2" s="248">
        <v>7.4906973727043207</v>
      </c>
      <c r="D2" s="246">
        <v>43101</v>
      </c>
      <c r="E2" s="1"/>
    </row>
    <row r="3" spans="1:5">
      <c r="A3" s="246">
        <v>43132</v>
      </c>
      <c r="B3" s="248">
        <v>9.5195173110970366</v>
      </c>
      <c r="D3" s="246">
        <v>43132</v>
      </c>
      <c r="E3" s="1"/>
    </row>
    <row r="4" spans="1:5">
      <c r="A4" s="246">
        <v>43160</v>
      </c>
      <c r="B4" s="248">
        <v>8.9561933143774013</v>
      </c>
      <c r="D4" s="246">
        <v>43160</v>
      </c>
      <c r="E4" s="1"/>
    </row>
    <row r="5" spans="1:5">
      <c r="A5" s="246">
        <v>43191</v>
      </c>
      <c r="B5" s="248">
        <v>9.4817705624815982</v>
      </c>
      <c r="D5" s="246">
        <v>43191</v>
      </c>
      <c r="E5" s="1"/>
    </row>
    <row r="6" spans="1:5">
      <c r="A6" s="246">
        <v>43221</v>
      </c>
      <c r="B6" s="248">
        <v>9.7887928815858434</v>
      </c>
      <c r="D6" s="246">
        <v>43221</v>
      </c>
      <c r="E6" s="1"/>
    </row>
    <row r="7" spans="1:5">
      <c r="A7" s="246">
        <v>43252</v>
      </c>
      <c r="B7" s="248">
        <v>8.9547211222964016</v>
      </c>
      <c r="D7" s="246">
        <v>43252</v>
      </c>
      <c r="E7" s="1"/>
    </row>
    <row r="8" spans="1:5">
      <c r="A8" s="246">
        <v>43282</v>
      </c>
      <c r="B8" s="248">
        <v>8.4556071689023131</v>
      </c>
      <c r="D8" s="246">
        <v>43282</v>
      </c>
      <c r="E8" s="1"/>
    </row>
    <row r="9" spans="1:5">
      <c r="A9" s="246">
        <v>43313</v>
      </c>
      <c r="B9" s="248">
        <v>9.4848543876089302</v>
      </c>
      <c r="D9" s="246">
        <v>43313</v>
      </c>
      <c r="E9" s="1"/>
    </row>
    <row r="10" spans="1:5" ht="13.9" customHeight="1">
      <c r="A10" s="246">
        <v>43344</v>
      </c>
      <c r="B10" s="248">
        <v>9.5992442764436365</v>
      </c>
      <c r="D10" s="246">
        <v>43344</v>
      </c>
      <c r="E10" s="1"/>
    </row>
    <row r="11" spans="1:5">
      <c r="A11" s="246">
        <v>43374</v>
      </c>
      <c r="B11" s="248">
        <v>9.4175819652608155</v>
      </c>
      <c r="D11" s="246">
        <v>43374</v>
      </c>
      <c r="E11" s="1"/>
    </row>
    <row r="12" spans="1:5">
      <c r="A12" s="246">
        <v>43405</v>
      </c>
      <c r="B12" s="248">
        <v>9.4247075734505525</v>
      </c>
      <c r="D12" s="246">
        <v>43405</v>
      </c>
      <c r="E12" s="1"/>
    </row>
    <row r="13" spans="1:5">
      <c r="A13" s="246">
        <v>43435</v>
      </c>
      <c r="B13" s="248">
        <v>8.8064494146178873</v>
      </c>
      <c r="D13" s="246">
        <v>43435</v>
      </c>
      <c r="E13" s="1"/>
    </row>
    <row r="14" spans="1:5">
      <c r="A14" s="246">
        <v>43466</v>
      </c>
      <c r="B14" s="248">
        <v>8.5364211045221907</v>
      </c>
      <c r="D14" s="246">
        <v>43466</v>
      </c>
      <c r="E14" s="1"/>
    </row>
    <row r="15" spans="1:5">
      <c r="A15" s="246">
        <v>43497</v>
      </c>
      <c r="B15" s="248">
        <v>10.574404560165577</v>
      </c>
      <c r="D15" s="246">
        <v>43497</v>
      </c>
      <c r="E15" s="1"/>
    </row>
    <row r="16" spans="1:5">
      <c r="A16" s="246">
        <v>43525</v>
      </c>
      <c r="B16" s="248">
        <v>10.252261095242146</v>
      </c>
      <c r="D16" s="246">
        <v>43525</v>
      </c>
      <c r="E16" s="1"/>
    </row>
    <row r="17" spans="1:5">
      <c r="A17" s="246">
        <v>43556</v>
      </c>
      <c r="B17" s="248">
        <v>9.733344787601327</v>
      </c>
      <c r="D17" s="246">
        <v>43556</v>
      </c>
      <c r="E17" s="1"/>
    </row>
    <row r="18" spans="1:5">
      <c r="A18" s="246">
        <v>43586</v>
      </c>
      <c r="B18" s="248">
        <v>11.110817245630319</v>
      </c>
      <c r="D18" s="246">
        <v>43586</v>
      </c>
      <c r="E18" s="1"/>
    </row>
    <row r="19" spans="1:5">
      <c r="A19" s="246">
        <v>43617</v>
      </c>
      <c r="B19" s="248">
        <v>9.3211882894423468</v>
      </c>
      <c r="D19" s="246">
        <v>43617</v>
      </c>
      <c r="E19" s="1"/>
    </row>
    <row r="20" spans="1:5">
      <c r="A20" s="246">
        <v>43647</v>
      </c>
      <c r="B20" s="248">
        <v>9.3270405576189273</v>
      </c>
      <c r="D20" s="246">
        <v>43647</v>
      </c>
      <c r="E20" s="1"/>
    </row>
    <row r="21" spans="1:5">
      <c r="A21" s="246">
        <v>43678</v>
      </c>
      <c r="B21" s="248">
        <v>9.8377594824663923</v>
      </c>
      <c r="D21" s="246">
        <v>43678</v>
      </c>
      <c r="E21" s="1"/>
    </row>
    <row r="22" spans="1:5">
      <c r="A22" s="246">
        <v>43709</v>
      </c>
      <c r="B22" s="248">
        <v>10.120858463086979</v>
      </c>
      <c r="D22" s="246">
        <v>43709</v>
      </c>
      <c r="E22" s="1"/>
    </row>
    <row r="23" spans="1:5">
      <c r="A23" s="246">
        <v>43739</v>
      </c>
      <c r="B23" s="248">
        <v>10.00016248837392</v>
      </c>
      <c r="D23" s="246">
        <v>43739</v>
      </c>
      <c r="E23" s="1"/>
    </row>
    <row r="24" spans="1:5">
      <c r="A24" s="246">
        <v>43770</v>
      </c>
      <c r="B24" s="248">
        <v>8.9853689842084226</v>
      </c>
      <c r="D24" s="246">
        <v>43770</v>
      </c>
      <c r="E24" s="1"/>
    </row>
    <row r="25" spans="1:5">
      <c r="A25" s="246">
        <v>43800</v>
      </c>
      <c r="B25" s="248">
        <v>9.6332353583134775</v>
      </c>
      <c r="D25" s="246">
        <v>43800</v>
      </c>
      <c r="E25" s="1"/>
    </row>
    <row r="26" spans="1:5">
      <c r="A26" s="246">
        <v>43831</v>
      </c>
      <c r="B26" s="248">
        <v>7.6964920034171387</v>
      </c>
      <c r="D26" s="246">
        <v>43831</v>
      </c>
      <c r="E26" s="1"/>
    </row>
    <row r="27" spans="1:5">
      <c r="A27" s="246">
        <v>43862</v>
      </c>
      <c r="B27" s="248">
        <v>9.9722036338248063</v>
      </c>
      <c r="D27" s="246">
        <v>43862</v>
      </c>
      <c r="E27" s="1"/>
    </row>
    <row r="28" spans="1:5">
      <c r="A28" s="246">
        <v>43891</v>
      </c>
      <c r="B28" s="248">
        <v>7.6047084575008448</v>
      </c>
      <c r="D28" s="246">
        <v>43891</v>
      </c>
      <c r="E28" s="1"/>
    </row>
    <row r="29" spans="1:5">
      <c r="A29" s="246">
        <v>43922</v>
      </c>
      <c r="B29" s="248">
        <v>2.9915931957476785</v>
      </c>
      <c r="D29" s="246">
        <v>43922</v>
      </c>
      <c r="E29" s="1"/>
    </row>
    <row r="30" spans="1:5">
      <c r="A30" s="246">
        <v>43952</v>
      </c>
      <c r="B30" s="248">
        <v>2.3155756995778867</v>
      </c>
      <c r="D30" s="246">
        <v>43952</v>
      </c>
      <c r="E30" s="1"/>
    </row>
    <row r="31" spans="1:5">
      <c r="A31" s="246">
        <v>43983</v>
      </c>
      <c r="B31" s="248">
        <v>2.9649383103403579</v>
      </c>
      <c r="D31" s="246">
        <v>43983</v>
      </c>
      <c r="E31" s="1"/>
    </row>
    <row r="32" spans="1:5">
      <c r="A32" s="246">
        <v>44013</v>
      </c>
      <c r="B32" s="248">
        <v>3.1491832439334773</v>
      </c>
      <c r="D32" s="246">
        <v>44013</v>
      </c>
      <c r="E32" s="1"/>
    </row>
    <row r="33" spans="1:5">
      <c r="A33" s="246">
        <v>44044</v>
      </c>
      <c r="B33" s="248">
        <v>3.0630604695349271</v>
      </c>
      <c r="D33" s="246">
        <v>44044</v>
      </c>
      <c r="E33" s="1"/>
    </row>
    <row r="34" spans="1:5">
      <c r="A34" s="246">
        <v>44075</v>
      </c>
      <c r="B34" s="248">
        <v>3.9833663938442934</v>
      </c>
      <c r="D34" s="246">
        <v>44075</v>
      </c>
      <c r="E34" s="1"/>
    </row>
    <row r="35" spans="1:5">
      <c r="A35" s="246">
        <v>44105</v>
      </c>
      <c r="B35" s="248">
        <v>4.6455366568066827</v>
      </c>
      <c r="D35" s="246">
        <v>44105</v>
      </c>
      <c r="E35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5"/>
  <sheetViews>
    <sheetView tabSelected="1" topLeftCell="K21" workbookViewId="0">
      <selection activeCell="S26" sqref="S26"/>
    </sheetView>
  </sheetViews>
  <sheetFormatPr defaultColWidth="11.42578125" defaultRowHeight="14.45"/>
  <cols>
    <col min="1" max="1" width="11.5703125" style="246"/>
    <col min="2" max="2" width="11.5703125" style="247"/>
    <col min="5" max="5" width="21.85546875" bestFit="1" customWidth="1"/>
  </cols>
  <sheetData>
    <row r="1" spans="1:5">
      <c r="A1" s="246" t="s">
        <v>130</v>
      </c>
      <c r="B1" s="247" t="s">
        <v>131</v>
      </c>
      <c r="D1" s="246" t="s">
        <v>130</v>
      </c>
      <c r="E1" t="s">
        <v>125</v>
      </c>
    </row>
    <row r="2" spans="1:5">
      <c r="A2" s="246">
        <v>43101</v>
      </c>
      <c r="B2" s="248">
        <v>4.9129964032791182</v>
      </c>
      <c r="D2" s="246">
        <v>43101</v>
      </c>
      <c r="E2" s="1">
        <v>839450.23809523811</v>
      </c>
    </row>
    <row r="3" spans="1:5">
      <c r="A3" s="246">
        <v>43132</v>
      </c>
      <c r="B3" s="248">
        <v>5.739277554489548</v>
      </c>
      <c r="D3" s="246">
        <v>43132</v>
      </c>
      <c r="E3" s="1">
        <v>998670</v>
      </c>
    </row>
    <row r="4" spans="1:5">
      <c r="A4" s="246">
        <v>43160</v>
      </c>
      <c r="B4" s="248">
        <v>5.4745465458930314</v>
      </c>
      <c r="D4" s="246">
        <v>43160</v>
      </c>
      <c r="E4" s="1">
        <v>972671.57894736843</v>
      </c>
    </row>
    <row r="5" spans="1:5">
      <c r="A5" s="246">
        <v>43191</v>
      </c>
      <c r="B5" s="248">
        <v>5.7393837868047672</v>
      </c>
      <c r="D5" s="246">
        <v>43191</v>
      </c>
      <c r="E5" s="1">
        <v>980265.04761904757</v>
      </c>
    </row>
    <row r="6" spans="1:5">
      <c r="A6" s="246">
        <v>43221</v>
      </c>
      <c r="B6" s="248">
        <v>5.7341619888019064</v>
      </c>
      <c r="D6" s="246">
        <v>43221</v>
      </c>
      <c r="E6" s="1">
        <v>986893.99999999988</v>
      </c>
    </row>
    <row r="7" spans="1:5">
      <c r="A7" s="246">
        <v>43252</v>
      </c>
      <c r="B7" s="248">
        <v>5.4506750319791104</v>
      </c>
      <c r="D7" s="246">
        <v>43252</v>
      </c>
      <c r="E7" s="1">
        <v>917855.68421052629</v>
      </c>
    </row>
    <row r="8" spans="1:5">
      <c r="A8" s="246">
        <v>43282</v>
      </c>
      <c r="B8" s="248">
        <v>5.2845978646878065</v>
      </c>
      <c r="D8" s="246">
        <v>43282</v>
      </c>
      <c r="E8" s="1">
        <v>913129.14999999991</v>
      </c>
    </row>
    <row r="9" spans="1:5">
      <c r="A9" s="246">
        <v>43313</v>
      </c>
      <c r="B9" s="248">
        <v>5.648153212409011</v>
      </c>
      <c r="D9" s="246">
        <v>43313</v>
      </c>
      <c r="E9" s="1">
        <v>986271.09523809515</v>
      </c>
    </row>
    <row r="10" spans="1:5" ht="13.9" customHeight="1">
      <c r="A10" s="246">
        <v>43344</v>
      </c>
      <c r="B10" s="248">
        <v>5.7065461614465613</v>
      </c>
      <c r="D10" s="246">
        <v>43344</v>
      </c>
      <c r="E10" s="1">
        <v>991718.8</v>
      </c>
    </row>
    <row r="11" spans="1:5">
      <c r="A11" s="246">
        <v>43374</v>
      </c>
      <c r="B11" s="248">
        <v>5.8196940811073548</v>
      </c>
      <c r="D11" s="246">
        <v>43374</v>
      </c>
      <c r="E11" s="1">
        <v>994323.36363636353</v>
      </c>
    </row>
    <row r="12" spans="1:5">
      <c r="A12" s="246">
        <v>43405</v>
      </c>
      <c r="B12" s="248">
        <v>5.7096814756118111</v>
      </c>
      <c r="D12" s="246">
        <v>43405</v>
      </c>
      <c r="E12" s="1">
        <v>974277.25000000012</v>
      </c>
    </row>
    <row r="13" spans="1:5">
      <c r="A13" s="246">
        <v>43435</v>
      </c>
      <c r="B13" s="248">
        <v>5.4619145997645147</v>
      </c>
      <c r="D13" s="246">
        <v>43435</v>
      </c>
      <c r="E13" s="1">
        <v>895242.04999999993</v>
      </c>
    </row>
    <row r="14" spans="1:5">
      <c r="A14" s="246">
        <v>43466</v>
      </c>
      <c r="B14" s="248">
        <v>5.1530572102114558</v>
      </c>
      <c r="D14" s="246">
        <v>43466</v>
      </c>
      <c r="E14" s="1">
        <v>839450.23809523811</v>
      </c>
    </row>
    <row r="15" spans="1:5">
      <c r="A15" s="246">
        <v>43497</v>
      </c>
      <c r="B15" s="248">
        <v>5.9956422612201088</v>
      </c>
      <c r="D15" s="246">
        <v>43497</v>
      </c>
      <c r="E15" s="1">
        <v>1006860.4999999999</v>
      </c>
    </row>
    <row r="16" spans="1:5">
      <c r="A16" s="246">
        <v>43525</v>
      </c>
      <c r="B16" s="248">
        <v>5.8804837829925578</v>
      </c>
      <c r="D16" s="246">
        <v>43525</v>
      </c>
      <c r="E16" s="1">
        <v>983264.65</v>
      </c>
    </row>
    <row r="17" spans="1:5">
      <c r="A17" s="246">
        <v>43556</v>
      </c>
      <c r="B17" s="248">
        <v>5.6680111072941921</v>
      </c>
      <c r="D17" s="246">
        <v>43556</v>
      </c>
      <c r="E17" s="1">
        <v>951585.79999999993</v>
      </c>
    </row>
    <row r="18" spans="1:5">
      <c r="A18" s="246">
        <v>43586</v>
      </c>
      <c r="B18" s="248">
        <v>5.9908043377758791</v>
      </c>
      <c r="D18" s="246">
        <v>43586</v>
      </c>
      <c r="E18" s="1">
        <v>971137.59090909106</v>
      </c>
    </row>
    <row r="19" spans="1:5">
      <c r="A19" s="246">
        <v>43617</v>
      </c>
      <c r="B19" s="248">
        <v>5.4912697341664956</v>
      </c>
      <c r="D19" s="246">
        <v>43617</v>
      </c>
      <c r="E19" s="1">
        <v>921867.38888888888</v>
      </c>
    </row>
    <row r="20" spans="1:5">
      <c r="A20" s="246">
        <v>43647</v>
      </c>
      <c r="B20" s="248">
        <v>5.632000360521733</v>
      </c>
      <c r="D20" s="246">
        <v>43647</v>
      </c>
      <c r="E20" s="1">
        <v>910185.81818181812</v>
      </c>
    </row>
    <row r="21" spans="1:5">
      <c r="A21" s="246">
        <v>43678</v>
      </c>
      <c r="B21" s="248">
        <v>5.7825349637705532</v>
      </c>
      <c r="D21" s="246">
        <v>43678</v>
      </c>
      <c r="E21" s="1">
        <v>965668.4</v>
      </c>
    </row>
    <row r="22" spans="1:5">
      <c r="A22" s="246">
        <v>43709</v>
      </c>
      <c r="B22" s="248">
        <v>5.8936932231126811</v>
      </c>
      <c r="D22" s="246">
        <v>43709</v>
      </c>
      <c r="E22" s="1">
        <v>968552.19047619053</v>
      </c>
    </row>
    <row r="23" spans="1:5">
      <c r="A23" s="246">
        <v>43739</v>
      </c>
      <c r="B23" s="248">
        <v>5.9133110281105781</v>
      </c>
      <c r="D23" s="246">
        <v>43739</v>
      </c>
      <c r="E23" s="1">
        <v>964573.86363636353</v>
      </c>
    </row>
    <row r="24" spans="1:5">
      <c r="A24" s="246">
        <v>43770</v>
      </c>
      <c r="B24" s="248">
        <v>5.4585054197243368</v>
      </c>
      <c r="D24" s="246">
        <v>43770</v>
      </c>
      <c r="E24" s="1">
        <v>846450.26315789472</v>
      </c>
    </row>
    <row r="25" spans="1:5">
      <c r="A25" s="246">
        <v>43800</v>
      </c>
      <c r="B25" s="248">
        <v>5.4136832798976631</v>
      </c>
      <c r="D25" s="246">
        <v>43800</v>
      </c>
      <c r="E25" s="1">
        <v>834566.90476190462</v>
      </c>
    </row>
    <row r="26" spans="1:5">
      <c r="A26" s="246">
        <v>43831</v>
      </c>
      <c r="B26" s="248">
        <v>4.949079572053007</v>
      </c>
      <c r="D26" s="246">
        <v>43831</v>
      </c>
      <c r="E26" s="1">
        <v>800916.19047619053</v>
      </c>
    </row>
    <row r="27" spans="1:5">
      <c r="A27" s="246">
        <v>43862</v>
      </c>
      <c r="B27" s="248">
        <v>5.7634093115262859</v>
      </c>
      <c r="D27" s="246">
        <v>43862</v>
      </c>
      <c r="E27" s="1">
        <v>938286.9</v>
      </c>
    </row>
    <row r="28" spans="1:5">
      <c r="A28" s="246">
        <v>43891</v>
      </c>
      <c r="B28" s="248">
        <v>4.2068332408861959</v>
      </c>
      <c r="D28" s="246">
        <v>43891</v>
      </c>
      <c r="E28" s="1">
        <v>648490.52380952379</v>
      </c>
    </row>
    <row r="29" spans="1:5">
      <c r="A29" s="246">
        <v>43922</v>
      </c>
      <c r="B29" s="248">
        <v>1.4780156301593166</v>
      </c>
      <c r="D29" s="246">
        <v>43922</v>
      </c>
      <c r="E29" s="1">
        <v>190539.15</v>
      </c>
    </row>
    <row r="30" spans="1:5">
      <c r="A30" s="246">
        <v>43952</v>
      </c>
      <c r="B30" s="248">
        <v>1.480105416812542</v>
      </c>
      <c r="D30" s="246">
        <v>43952</v>
      </c>
      <c r="E30" s="1">
        <v>258130.78947368424</v>
      </c>
    </row>
    <row r="31" spans="1:5">
      <c r="A31" s="246">
        <v>43983</v>
      </c>
      <c r="B31" s="248">
        <v>1.9149894429703012</v>
      </c>
      <c r="D31" s="246">
        <v>43983</v>
      </c>
      <c r="E31" s="1">
        <v>329220.15789473685</v>
      </c>
    </row>
    <row r="32" spans="1:5">
      <c r="A32" s="246">
        <v>44013</v>
      </c>
      <c r="B32" s="248">
        <v>1.9513001184887429</v>
      </c>
      <c r="D32" s="246">
        <v>44013</v>
      </c>
      <c r="E32" s="1">
        <v>331793.18181818177</v>
      </c>
    </row>
    <row r="33" spans="1:5">
      <c r="A33" s="246">
        <v>44044</v>
      </c>
      <c r="B33" s="248">
        <v>2.0081149407549073</v>
      </c>
      <c r="D33" s="246">
        <v>44044</v>
      </c>
      <c r="E33" s="1">
        <v>349493.94736842107</v>
      </c>
    </row>
    <row r="34" spans="1:5">
      <c r="A34" s="246">
        <v>44075</v>
      </c>
      <c r="B34" s="248">
        <v>2.5974150107807263</v>
      </c>
      <c r="D34" s="246">
        <v>44075</v>
      </c>
      <c r="E34" s="1">
        <v>425459.95454545447</v>
      </c>
    </row>
    <row r="35" spans="1:5">
      <c r="A35" s="246">
        <v>44105</v>
      </c>
      <c r="B35" s="248">
        <v>2.8734055521126214</v>
      </c>
      <c r="D35" s="246">
        <v>44105</v>
      </c>
      <c r="E35" s="1">
        <v>487481.09523809521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Patricia Ibañez Perez</dc:creator>
  <cp:keywords/>
  <dc:description/>
  <cp:lastModifiedBy>Sandra Graciela Morales Salinas</cp:lastModifiedBy>
  <cp:revision/>
  <dcterms:created xsi:type="dcterms:W3CDTF">2016-02-23T14:25:04Z</dcterms:created>
  <dcterms:modified xsi:type="dcterms:W3CDTF">2021-02-22T19:54:00Z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ad51772a-fb29-4afd-ad71-178a4b260552</vt:lpwstr>
  </property>
</Properties>
</file>