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X:\PLAN DE ADQUISICIONES 2018\PUBLICACIONES PAGINA WEB\"/>
    </mc:Choice>
  </mc:AlternateContent>
  <bookViews>
    <workbookView xWindow="0" yWindow="0" windowWidth="28800" windowHeight="12210" activeTab="2"/>
  </bookViews>
  <sheets>
    <sheet name="PLAN ESTRATEGICO " sheetId="25" r:id="rId1"/>
    <sheet name="PLAN DE ACCIÓN 2018 V0" sheetId="26" r:id="rId2"/>
    <sheet name="PLAN ADQUISICIONES V2 " sheetId="23" r:id="rId3"/>
    <sheet name="ART78" sheetId="2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3" hidden="1">'ART78'!$A$2:$O$14</definedName>
    <definedName name="_xlnm._FilterDatabase" localSheetId="2" hidden="1">'PLAN ADQUISICIONES V2 '!$A$2:$O$812</definedName>
    <definedName name="_xlnm._FilterDatabase" localSheetId="1" hidden="1">'PLAN DE ACCIÓN 2018 V0'!$A$2:$R$136</definedName>
    <definedName name="Afeb">[1]Resumen!$D$30</definedName>
    <definedName name="Ajul" localSheetId="0">[2]Resumen!$I$31</definedName>
    <definedName name="Ajul">[1]Resumen!$I$31</definedName>
    <definedName name="Amar" localSheetId="0">[3]Resumen!$E$31</definedName>
    <definedName name="Amar">[1]Resumen!$E$31</definedName>
    <definedName name="Tene" localSheetId="0">[3]Resumen!$C$30</definedName>
    <definedName name="Tene">[1]Resumen!$C$30</definedName>
    <definedName name="Tfeb">[1]Resumen!$D$29</definedName>
    <definedName name="_xlnm.Print_Titles" localSheetId="0">'PLAN ESTRATEGICO '!$1:$7</definedName>
    <definedName name="Tjul" localSheetId="0">[2]Resumen!$I$30</definedName>
    <definedName name="Tjul">[1]Resumen!$I$30</definedName>
    <definedName name="Tmar" localSheetId="0">[3]Resumen!$E$30</definedName>
    <definedName name="Tmar">[1]Resumen!$E$30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10" i="23" l="1"/>
  <c r="H810" i="23"/>
  <c r="G132" i="26" l="1"/>
  <c r="H132" i="26" s="1"/>
  <c r="I132" i="26" s="1"/>
  <c r="J132" i="26" s="1"/>
  <c r="K132" i="26" s="1"/>
  <c r="H130" i="26"/>
  <c r="I130" i="26" s="1"/>
  <c r="J130" i="26" s="1"/>
  <c r="K130" i="26" s="1"/>
  <c r="G130" i="26"/>
  <c r="G129" i="26"/>
  <c r="H129" i="26" s="1"/>
  <c r="I129" i="26" s="1"/>
  <c r="J129" i="26" s="1"/>
  <c r="K129" i="26" s="1"/>
  <c r="K104" i="26"/>
  <c r="J104" i="26"/>
  <c r="I104" i="26"/>
  <c r="H104" i="26"/>
  <c r="G104" i="26"/>
  <c r="F104" i="26"/>
  <c r="K103" i="26"/>
  <c r="J103" i="26"/>
  <c r="I103" i="26"/>
  <c r="H103" i="26"/>
  <c r="G103" i="26"/>
  <c r="F103" i="26"/>
  <c r="K101" i="26"/>
  <c r="J101" i="26"/>
  <c r="I101" i="26"/>
  <c r="H101" i="26"/>
  <c r="G101" i="26"/>
  <c r="F101" i="26"/>
  <c r="G99" i="26"/>
  <c r="H99" i="26" s="1"/>
  <c r="I99" i="26" s="1"/>
  <c r="J99" i="26" s="1"/>
  <c r="F99" i="26"/>
  <c r="F96" i="26"/>
  <c r="G96" i="26" s="1"/>
  <c r="G45" i="26"/>
  <c r="H45" i="26" s="1"/>
  <c r="I45" i="26" s="1"/>
  <c r="J45" i="26" s="1"/>
  <c r="H96" i="26" l="1"/>
  <c r="I96" i="26" s="1"/>
  <c r="J96" i="26" s="1"/>
  <c r="I16" i="24" l="1"/>
  <c r="J14" i="24"/>
  <c r="J13" i="24"/>
  <c r="J12" i="24"/>
  <c r="J11" i="24"/>
  <c r="J10" i="24"/>
  <c r="I9" i="24"/>
  <c r="I8" i="24"/>
  <c r="I7" i="24"/>
  <c r="I6" i="24"/>
  <c r="I5" i="24"/>
  <c r="I4" i="24"/>
  <c r="L833" i="23" l="1"/>
  <c r="L832" i="23"/>
  <c r="L831" i="23"/>
  <c r="L830" i="23"/>
  <c r="L829" i="23"/>
  <c r="L828" i="23"/>
  <c r="L827" i="23"/>
  <c r="L826" i="23"/>
  <c r="L825" i="23"/>
  <c r="L824" i="23"/>
  <c r="L823" i="23"/>
  <c r="L822" i="23"/>
  <c r="L821" i="23"/>
  <c r="L820" i="23"/>
  <c r="I828" i="23"/>
  <c r="I825" i="23"/>
  <c r="I824" i="23"/>
  <c r="H825" i="23"/>
  <c r="H828" i="23"/>
  <c r="I739" i="23" l="1"/>
  <c r="H739" i="23"/>
  <c r="I247" i="23" l="1"/>
  <c r="I246" i="23"/>
  <c r="I231" i="23"/>
  <c r="H231" i="23"/>
  <c r="I245" i="23"/>
  <c r="H215" i="23"/>
  <c r="H214" i="23"/>
  <c r="H824" i="23" s="1"/>
  <c r="H224" i="23"/>
  <c r="H223" i="23"/>
  <c r="I407" i="23"/>
  <c r="H407" i="23"/>
  <c r="I528" i="23"/>
  <c r="I488" i="23"/>
  <c r="I829" i="23" s="1"/>
  <c r="H488" i="23"/>
  <c r="H829" i="23" s="1"/>
  <c r="I551" i="23"/>
  <c r="H551" i="23"/>
  <c r="I548" i="23"/>
  <c r="H548" i="23"/>
  <c r="I544" i="23"/>
  <c r="H544" i="23"/>
  <c r="I543" i="23"/>
  <c r="H543" i="23"/>
  <c r="I799" i="23"/>
  <c r="H799" i="23"/>
  <c r="H796" i="23"/>
  <c r="I796" i="23" s="1"/>
  <c r="H795" i="23"/>
  <c r="I795" i="23" s="1"/>
  <c r="H801" i="23"/>
  <c r="I801" i="23" s="1"/>
  <c r="I833" i="23"/>
  <c r="H833" i="23"/>
  <c r="I304" i="23"/>
  <c r="I822" i="23" s="1"/>
  <c r="H304" i="23"/>
  <c r="H822" i="23" s="1"/>
  <c r="I8" i="23"/>
  <c r="H8" i="23"/>
  <c r="H820" i="23" s="1"/>
  <c r="I162" i="23" l="1"/>
  <c r="I821" i="23" s="1"/>
  <c r="I393" i="23" l="1"/>
  <c r="I777" i="23" l="1"/>
  <c r="H777" i="23"/>
  <c r="H748" i="23"/>
  <c r="I454" i="23"/>
  <c r="H454" i="23"/>
  <c r="H162" i="23"/>
  <c r="H821" i="23" s="1"/>
  <c r="I389" i="23"/>
  <c r="I826" i="23" s="1"/>
  <c r="H389" i="23"/>
  <c r="H826" i="23" s="1"/>
  <c r="H234" i="23"/>
  <c r="H823" i="23" s="1"/>
  <c r="I567" i="23"/>
  <c r="I831" i="23" s="1"/>
  <c r="H567" i="23"/>
  <c r="H831" i="23" s="1"/>
  <c r="I418" i="23"/>
  <c r="H418" i="23"/>
  <c r="I424" i="23"/>
  <c r="H424" i="23"/>
  <c r="H393" i="23"/>
  <c r="J821" i="23" l="1"/>
  <c r="H800" i="23" l="1"/>
  <c r="I7" i="23" l="1"/>
  <c r="I6" i="23"/>
  <c r="I5" i="23"/>
  <c r="I820" i="23" s="1"/>
  <c r="I748" i="23" l="1"/>
  <c r="I740" i="23"/>
  <c r="I830" i="23" s="1"/>
  <c r="H740" i="23"/>
  <c r="H830" i="23" s="1"/>
  <c r="L834" i="23" l="1"/>
  <c r="J825" i="23" l="1"/>
  <c r="J831" i="23"/>
  <c r="J830" i="23"/>
  <c r="J822" i="23"/>
  <c r="J829" i="23"/>
  <c r="J824" i="23"/>
  <c r="J828" i="23"/>
  <c r="J826" i="23"/>
  <c r="H626" i="23" l="1"/>
  <c r="H625" i="23"/>
  <c r="H624" i="23"/>
  <c r="H623" i="23"/>
  <c r="H622" i="23"/>
  <c r="H621" i="23"/>
  <c r="I620" i="23"/>
  <c r="I619" i="23"/>
  <c r="I618" i="23"/>
  <c r="I617" i="23"/>
  <c r="I616" i="23"/>
  <c r="I615" i="23"/>
  <c r="H614" i="23"/>
  <c r="H613" i="23"/>
  <c r="H612" i="23"/>
  <c r="H611" i="23"/>
  <c r="H610" i="23"/>
  <c r="H609" i="23"/>
  <c r="H608" i="23"/>
  <c r="H607" i="23"/>
  <c r="H606" i="23"/>
  <c r="H605" i="23"/>
  <c r="H604" i="23"/>
  <c r="H603" i="23"/>
  <c r="H602" i="23"/>
  <c r="H601" i="23"/>
  <c r="H600" i="23"/>
  <c r="I599" i="23"/>
  <c r="H598" i="23"/>
  <c r="H827" i="23" s="1"/>
  <c r="I603" i="23" l="1"/>
  <c r="I611" i="23"/>
  <c r="I604" i="23"/>
  <c r="I612" i="23"/>
  <c r="I613" i="23"/>
  <c r="I621" i="23"/>
  <c r="I605" i="23"/>
  <c r="I606" i="23"/>
  <c r="I614" i="23"/>
  <c r="I622" i="23"/>
  <c r="I607" i="23"/>
  <c r="I623" i="23"/>
  <c r="I600" i="23"/>
  <c r="I608" i="23"/>
  <c r="I624" i="23"/>
  <c r="I601" i="23"/>
  <c r="I609" i="23"/>
  <c r="I625" i="23"/>
  <c r="I602" i="23"/>
  <c r="I610" i="23"/>
  <c r="I626" i="23"/>
  <c r="J820" i="23"/>
  <c r="I598" i="23"/>
  <c r="I827" i="23" s="1"/>
  <c r="J827" i="23" l="1"/>
  <c r="I244" i="23"/>
  <c r="I243" i="23"/>
  <c r="I242" i="23"/>
  <c r="I241" i="23"/>
  <c r="I240" i="23"/>
  <c r="I239" i="23"/>
  <c r="I238" i="23"/>
  <c r="I236" i="23"/>
  <c r="I234" i="23"/>
  <c r="I823" i="23" s="1"/>
  <c r="J823" i="23" l="1"/>
  <c r="I800" i="23"/>
  <c r="I797" i="23"/>
  <c r="I794" i="23"/>
  <c r="H794" i="23"/>
  <c r="H793" i="23"/>
  <c r="I793" i="23" s="1"/>
  <c r="H792" i="23"/>
  <c r="I792" i="23" s="1"/>
  <c r="H791" i="23"/>
  <c r="H832" i="23" s="1"/>
  <c r="H818" i="23" l="1"/>
  <c r="H834" i="23"/>
  <c r="I791" i="23"/>
  <c r="I832" i="23" s="1"/>
  <c r="I834" i="23" l="1"/>
  <c r="J833" i="23"/>
  <c r="I818" i="23"/>
  <c r="J832" i="23" l="1"/>
  <c r="J834" i="23"/>
</calcChain>
</file>

<file path=xl/comments1.xml><?xml version="1.0" encoding="utf-8"?>
<comments xmlns="http://schemas.openxmlformats.org/spreadsheetml/2006/main">
  <authors>
    <author>Carolina Ramos</author>
    <author>Diana Marcela Gonzalez Girald</author>
  </authors>
  <commentList>
    <comment ref="F1"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 ref="D2" authorId="0" shapeId="0">
      <text>
        <r>
          <rPr>
            <b/>
            <sz val="9"/>
            <color indexed="81"/>
            <rFont val="Tahoma"/>
            <family val="2"/>
          </rPr>
          <t>- Cada compromiso debe tener como mínimo una (1) y máximo cinco (5) actividades asociadas que den cuenta de su cumplimiento.</t>
        </r>
        <r>
          <rPr>
            <sz val="9"/>
            <color indexed="81"/>
            <rFont val="Tahoma"/>
            <family val="2"/>
          </rPr>
          <t xml:space="preserve">
</t>
        </r>
      </text>
    </comment>
    <comment ref="E2" authorId="0" shapeId="0">
      <text>
        <r>
          <rPr>
            <b/>
            <sz val="9"/>
            <color indexed="81"/>
            <rFont val="Tahoma"/>
            <family val="2"/>
          </rPr>
          <t>2. Todo compromiso debe tener asociado un producto y/o meta esperada, formulado en términos cuantificables.</t>
        </r>
        <r>
          <rPr>
            <sz val="9"/>
            <color indexed="81"/>
            <rFont val="Tahoma"/>
            <family val="2"/>
          </rPr>
          <t xml:space="preserve">
</t>
        </r>
      </text>
    </comment>
    <comment ref="O61" authorId="1" shapeId="0">
      <text>
        <r>
          <rPr>
            <b/>
            <sz val="9"/>
            <color indexed="81"/>
            <rFont val="Tahoma"/>
            <family val="2"/>
          </rPr>
          <t>Diana Marcela Gonzalez Girald:</t>
        </r>
        <r>
          <rPr>
            <sz val="9"/>
            <color indexed="81"/>
            <rFont val="Tahoma"/>
            <family val="2"/>
          </rPr>
          <t xml:space="preserve">
Tambien la apunta la estrategia 3.1.2
</t>
        </r>
      </text>
    </comment>
    <comment ref="O62" authorId="1" shapeId="0">
      <text>
        <r>
          <rPr>
            <b/>
            <sz val="9"/>
            <color indexed="81"/>
            <rFont val="Tahoma"/>
            <family val="2"/>
          </rPr>
          <t>Diana Marcela Gonzalez Girald:</t>
        </r>
        <r>
          <rPr>
            <sz val="9"/>
            <color indexed="81"/>
            <rFont val="Tahoma"/>
            <family val="2"/>
          </rPr>
          <t xml:space="preserve">
Tambien la apunta la estrategia 3.1.2
</t>
        </r>
      </text>
    </comment>
    <comment ref="O63" authorId="1" shapeId="0">
      <text>
        <r>
          <rPr>
            <b/>
            <sz val="9"/>
            <color indexed="81"/>
            <rFont val="Tahoma"/>
            <family val="2"/>
          </rPr>
          <t>Diana Marcela Gonzalez Girald:</t>
        </r>
        <r>
          <rPr>
            <sz val="9"/>
            <color indexed="81"/>
            <rFont val="Tahoma"/>
            <family val="2"/>
          </rPr>
          <t xml:space="preserve">
Tambien la apunta la estrategia 3.1.2
</t>
        </r>
      </text>
    </comment>
  </commentList>
</comments>
</file>

<file path=xl/comments2.xml><?xml version="1.0" encoding="utf-8"?>
<comments xmlns="http://schemas.openxmlformats.org/spreadsheetml/2006/main">
  <authors>
    <author>Carolina Ramos</author>
    <author>Xiomara Romero Aguirre</author>
    <author>Ruth Marcela Villamil Paez</author>
    <author>Nelson Fernando Muñoz Gonazalez</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 ref="E200"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02" authorId="1" shapeId="0">
      <text>
        <r>
          <rPr>
            <b/>
            <sz val="9"/>
            <color indexed="81"/>
            <rFont val="Tahoma"/>
            <family val="2"/>
          </rPr>
          <t>Xiomara Romero Aguirre:</t>
        </r>
        <r>
          <rPr>
            <sz val="9"/>
            <color indexed="81"/>
            <rFont val="Tahoma"/>
            <family val="2"/>
          </rPr>
          <t xml:space="preserve">
La duración estimada del contrato es 3 meses 4 días</t>
        </r>
      </text>
    </comment>
    <comment ref="E204" authorId="1" shapeId="0">
      <text>
        <r>
          <rPr>
            <b/>
            <sz val="9"/>
            <color indexed="81"/>
            <rFont val="Tahoma"/>
            <family val="2"/>
          </rPr>
          <t xml:space="preserve">Xiomara Romero Aguirre: </t>
        </r>
        <r>
          <rPr>
            <sz val="9"/>
            <color indexed="81"/>
            <rFont val="Tahoma"/>
            <family val="2"/>
          </rPr>
          <t xml:space="preserve">La duración estimada del contrato es 3 meses 11 días
</t>
        </r>
      </text>
    </comment>
    <comment ref="E206"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08" authorId="1" shapeId="0">
      <text>
        <r>
          <rPr>
            <b/>
            <sz val="9"/>
            <color indexed="81"/>
            <rFont val="Tahoma"/>
            <family val="2"/>
          </rPr>
          <t xml:space="preserve">Xiomara Romero Aguirre:
</t>
        </r>
        <r>
          <rPr>
            <sz val="9"/>
            <color indexed="81"/>
            <rFont val="Tahoma"/>
            <family val="2"/>
          </rPr>
          <t>La duración estimada del contrato es 3 meses 4 días</t>
        </r>
      </text>
    </comment>
    <comment ref="E211" authorId="1" shapeId="0">
      <text>
        <r>
          <rPr>
            <b/>
            <sz val="9"/>
            <color indexed="81"/>
            <rFont val="Tahoma"/>
            <family val="2"/>
          </rPr>
          <t xml:space="preserve">Xiomara Romero Aguirre:
</t>
        </r>
        <r>
          <rPr>
            <sz val="9"/>
            <color indexed="81"/>
            <rFont val="Tahoma"/>
            <family val="2"/>
          </rPr>
          <t>La duración estimada del contrato es 2  meses 10 días</t>
        </r>
      </text>
    </comment>
    <comment ref="E217"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19"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26" authorId="1" shapeId="0">
      <text>
        <r>
          <rPr>
            <b/>
            <sz val="9"/>
            <color indexed="81"/>
            <rFont val="Tahoma"/>
            <family val="2"/>
          </rPr>
          <t xml:space="preserve">Xiomara Romero Aguirre:
</t>
        </r>
        <r>
          <rPr>
            <sz val="9"/>
            <color indexed="81"/>
            <rFont val="Tahoma"/>
            <family val="2"/>
          </rPr>
          <t xml:space="preserve">La duración es de 3 meses 25 días </t>
        </r>
      </text>
    </comment>
    <comment ref="E228" authorId="1" shapeId="0">
      <text>
        <r>
          <rPr>
            <b/>
            <sz val="9"/>
            <color indexed="81"/>
            <rFont val="Tahoma"/>
            <family val="2"/>
          </rPr>
          <t>Xiomara Romero Aguirre:</t>
        </r>
        <r>
          <rPr>
            <sz val="9"/>
            <color indexed="81"/>
            <rFont val="Tahoma"/>
            <family val="2"/>
          </rPr>
          <t xml:space="preserve">
La duración es de 2 meses 24 días </t>
        </r>
      </text>
    </comment>
    <comment ref="E229" authorId="1" shapeId="0">
      <text>
        <r>
          <rPr>
            <b/>
            <sz val="9"/>
            <color indexed="81"/>
            <rFont val="Tahoma"/>
            <family val="2"/>
          </rPr>
          <t>Xiomara Romero Aguirre:</t>
        </r>
        <r>
          <rPr>
            <sz val="9"/>
            <color indexed="81"/>
            <rFont val="Tahoma"/>
            <family val="2"/>
          </rPr>
          <t xml:space="preserve">
El plazo total de ejecución del contrato es indeterminado pero determinable en función de la culminación del soporte del Consultor en el Tribunal de Arbitramento Técnico.  En todo caso existirá una primera etapa de seis (6) meses, contados a partir de la fecha de suscripción del acta de Inicio entre el CONTRATISTA y el supervisor del contrato en el que el consultor realizará todos los estudios pertinentes para obtener un documento base para soportar al ente gestor en el Tribunal de Arbitramento Técnico.</t>
        </r>
      </text>
    </comment>
    <comment ref="E382" authorId="1" shapeId="0">
      <text>
        <r>
          <rPr>
            <b/>
            <sz val="9"/>
            <color indexed="81"/>
            <rFont val="Tahoma"/>
            <family val="2"/>
          </rPr>
          <t>Xiomara Romero Aguirre:</t>
        </r>
        <r>
          <rPr>
            <sz val="9"/>
            <color indexed="81"/>
            <rFont val="Tahoma"/>
            <family val="2"/>
          </rPr>
          <t xml:space="preserve">
La duración es de 4 meses 5 días </t>
        </r>
      </text>
    </comment>
    <comment ref="E548" authorId="2" shapeId="0">
      <text>
        <r>
          <rPr>
            <b/>
            <sz val="9"/>
            <color indexed="81"/>
            <rFont val="Tahoma"/>
            <family val="2"/>
          </rPr>
          <t>Ruth Marcela Villamil Paez:</t>
        </r>
        <r>
          <rPr>
            <sz val="9"/>
            <color indexed="81"/>
            <rFont val="Tahoma"/>
            <family val="2"/>
          </rPr>
          <t xml:space="preserve">
Adic desde Maz 28/18 hasta Jun27/18</t>
        </r>
      </text>
    </comment>
    <comment ref="E549" authorId="2" shapeId="0">
      <text>
        <r>
          <rPr>
            <b/>
            <sz val="9"/>
            <color indexed="81"/>
            <rFont val="Tahoma"/>
            <family val="2"/>
          </rPr>
          <t>Ruth Marcela Villamil Paez:</t>
        </r>
        <r>
          <rPr>
            <sz val="9"/>
            <color indexed="81"/>
            <rFont val="Tahoma"/>
            <family val="2"/>
          </rPr>
          <t xml:space="preserve">
Desde jun 28/18 hasta feb 27 de 2019</t>
        </r>
      </text>
    </comment>
    <comment ref="C598" authorId="3" shapeId="0">
      <text>
        <r>
          <rPr>
            <b/>
            <sz val="9"/>
            <color indexed="81"/>
            <rFont val="Tahoma"/>
            <family val="2"/>
          </rPr>
          <t>Nelson Fernando Muñoz Gonazalez:</t>
        </r>
        <r>
          <rPr>
            <sz val="9"/>
            <color indexed="81"/>
            <rFont val="Tahoma"/>
            <family val="2"/>
          </rPr>
          <t xml:space="preserve">
PROGRAMACIÓN ARTURS
</t>
        </r>
      </text>
    </comment>
    <comment ref="C599" authorId="3" shapeId="0">
      <text>
        <r>
          <rPr>
            <b/>
            <sz val="9"/>
            <color indexed="81"/>
            <rFont val="Tahoma"/>
            <family val="2"/>
          </rPr>
          <t>Nelson Fernando Muñoz Gonazalez:</t>
        </r>
        <r>
          <rPr>
            <sz val="9"/>
            <color indexed="81"/>
            <rFont val="Tahoma"/>
            <family val="2"/>
          </rPr>
          <t xml:space="preserve">
PROGRAMACIÓN YASMIN
</t>
        </r>
      </text>
    </comment>
    <comment ref="C600" authorId="3" shapeId="0">
      <text>
        <r>
          <rPr>
            <b/>
            <sz val="9"/>
            <color indexed="81"/>
            <rFont val="Tahoma"/>
            <family val="2"/>
          </rPr>
          <t>Nelson Fernando Muñoz Gonazalez:</t>
        </r>
        <r>
          <rPr>
            <sz val="9"/>
            <color indexed="81"/>
            <rFont val="Tahoma"/>
            <family val="2"/>
          </rPr>
          <t xml:space="preserve">
programación 
Camila Lozano
</t>
        </r>
      </text>
    </comment>
    <comment ref="C601" authorId="3" shapeId="0">
      <text>
        <r>
          <rPr>
            <b/>
            <sz val="9"/>
            <color indexed="81"/>
            <rFont val="Tahoma"/>
            <family val="2"/>
          </rPr>
          <t>Nelson Fernando Muñoz Gonazalez:</t>
        </r>
        <r>
          <rPr>
            <sz val="9"/>
            <color indexed="81"/>
            <rFont val="Tahoma"/>
            <family val="2"/>
          </rPr>
          <t xml:space="preserve">
APOYO INTERVENTORÍA. RUTH CRISTINA PRIETO
</t>
        </r>
      </text>
    </comment>
    <comment ref="C602" authorId="3" shapeId="0">
      <text>
        <r>
          <rPr>
            <b/>
            <sz val="9"/>
            <color indexed="81"/>
            <rFont val="Tahoma"/>
            <family val="2"/>
          </rPr>
          <t>Nelson Fernando Muñoz Gonazalez:</t>
        </r>
        <r>
          <rPr>
            <sz val="9"/>
            <color indexed="81"/>
            <rFont val="Tahoma"/>
            <family val="2"/>
          </rPr>
          <t xml:space="preserve">
APOYO FUERZA OPERATIVA. CATALINA FIERRO
</t>
        </r>
      </text>
    </comment>
    <comment ref="C603" authorId="3" shapeId="0">
      <text>
        <r>
          <rPr>
            <b/>
            <sz val="9"/>
            <color indexed="81"/>
            <rFont val="Tahoma"/>
            <family val="2"/>
          </rPr>
          <t>Nelson Fernando Muñoz Gonazalez:</t>
        </r>
        <r>
          <rPr>
            <sz val="9"/>
            <color indexed="81"/>
            <rFont val="Tahoma"/>
            <family val="2"/>
          </rPr>
          <t xml:space="preserve">
OFF LINE. ANDREA ROJAS
</t>
        </r>
      </text>
    </comment>
    <comment ref="C604" authorId="3" shapeId="0">
      <text>
        <r>
          <rPr>
            <b/>
            <sz val="9"/>
            <color indexed="81"/>
            <rFont val="Tahoma"/>
            <family val="2"/>
          </rPr>
          <t>Nelson Fernando Muñoz Gonazalez:</t>
        </r>
        <r>
          <rPr>
            <sz val="9"/>
            <color indexed="81"/>
            <rFont val="Tahoma"/>
            <family val="2"/>
          </rPr>
          <t xml:space="preserve">
OFF LINE. GABRIEL GONZÁLEZ
</t>
        </r>
      </text>
    </comment>
    <comment ref="C605" authorId="3" shapeId="0">
      <text>
        <r>
          <rPr>
            <b/>
            <sz val="9"/>
            <color indexed="81"/>
            <rFont val="Tahoma"/>
            <family val="2"/>
          </rPr>
          <t xml:space="preserve">Nelson Fernando Muñoz Gonazalez
</t>
        </r>
        <r>
          <rPr>
            <sz val="9"/>
            <color indexed="81"/>
            <rFont val="Tahoma"/>
            <family val="2"/>
          </rPr>
          <t>Robert Romero</t>
        </r>
      </text>
    </comment>
    <comment ref="C606" authorId="3" shapeId="0">
      <text>
        <r>
          <rPr>
            <b/>
            <sz val="9"/>
            <color indexed="81"/>
            <rFont val="Tahoma"/>
            <family val="2"/>
          </rPr>
          <t>Nelson Fernando Muñoz Gonazalez:</t>
        </r>
        <r>
          <rPr>
            <sz val="9"/>
            <color indexed="81"/>
            <rFont val="Tahoma"/>
            <family val="2"/>
          </rPr>
          <t xml:space="preserve">
ESTADISTICO</t>
        </r>
      </text>
    </comment>
    <comment ref="C607" authorId="3" shapeId="0">
      <text>
        <r>
          <rPr>
            <b/>
            <sz val="9"/>
            <color indexed="81"/>
            <rFont val="Tahoma"/>
            <family val="2"/>
          </rPr>
          <t>Nelson Fernando Muñoz Gonazalez:</t>
        </r>
        <r>
          <rPr>
            <sz val="9"/>
            <color indexed="81"/>
            <rFont val="Tahoma"/>
            <family val="2"/>
          </rPr>
          <t xml:space="preserve">
ESTADISTICO</t>
        </r>
      </text>
    </comment>
    <comment ref="C608" authorId="3" shapeId="0">
      <text>
        <r>
          <rPr>
            <b/>
            <sz val="9"/>
            <color indexed="81"/>
            <rFont val="Tahoma"/>
            <family val="2"/>
          </rPr>
          <t>Nelson Fernando Muñoz Gonazalez:</t>
        </r>
        <r>
          <rPr>
            <sz val="9"/>
            <color indexed="81"/>
            <rFont val="Tahoma"/>
            <family val="2"/>
          </rPr>
          <t xml:space="preserve">
COORDINADOR TÁCTICO OPERATIVO</t>
        </r>
      </text>
    </comment>
    <comment ref="C609" authorId="3" shapeId="0">
      <text>
        <r>
          <rPr>
            <b/>
            <sz val="9"/>
            <color indexed="81"/>
            <rFont val="Tahoma"/>
            <family val="2"/>
          </rPr>
          <t>Nelson Fernando Muñoz Gonazalez:</t>
        </r>
        <r>
          <rPr>
            <sz val="9"/>
            <color indexed="81"/>
            <rFont val="Tahoma"/>
            <family val="2"/>
          </rPr>
          <t xml:space="preserve">
TÁCTICO OP. CRISTIAN
RÍOS
</t>
        </r>
      </text>
    </comment>
    <comment ref="C610" authorId="3" shapeId="0">
      <text>
        <r>
          <rPr>
            <b/>
            <sz val="9"/>
            <color indexed="81"/>
            <rFont val="Tahoma"/>
            <family val="2"/>
          </rPr>
          <t>Nelson Fernando Muñoz Gonazalez:</t>
        </r>
        <r>
          <rPr>
            <sz val="9"/>
            <color indexed="81"/>
            <rFont val="Tahoma"/>
            <family val="2"/>
          </rPr>
          <t xml:space="preserve">
TA´CTICO OP. PAOLA RODRÍGUEZ</t>
        </r>
      </text>
    </comment>
    <comment ref="C612" authorId="3" shapeId="0">
      <text>
        <r>
          <rPr>
            <b/>
            <sz val="9"/>
            <color indexed="81"/>
            <rFont val="Tahoma"/>
            <family val="2"/>
          </rPr>
          <t>Nelson Fernando Muñoz Gonazalez:</t>
        </r>
        <r>
          <rPr>
            <sz val="9"/>
            <color indexed="81"/>
            <rFont val="Tahoma"/>
            <family val="2"/>
          </rPr>
          <t xml:space="preserve">
Leonardo Tovar</t>
        </r>
      </text>
    </comment>
    <comment ref="C613" authorId="3" shapeId="0">
      <text>
        <r>
          <rPr>
            <b/>
            <sz val="9"/>
            <color indexed="81"/>
            <rFont val="Tahoma"/>
            <family val="2"/>
          </rPr>
          <t>Nelson Fernando Muñoz Gonazalez:</t>
        </r>
        <r>
          <rPr>
            <sz val="9"/>
            <color indexed="81"/>
            <rFont val="Tahoma"/>
            <family val="2"/>
          </rPr>
          <t xml:space="preserve">
alvaro ospina</t>
        </r>
      </text>
    </comment>
    <comment ref="C614" authorId="3" shapeId="0">
      <text>
        <r>
          <rPr>
            <b/>
            <sz val="9"/>
            <color indexed="81"/>
            <rFont val="Tahoma"/>
            <family val="2"/>
          </rPr>
          <t>Nelson Fernando Muñoz Gonazalez:</t>
        </r>
        <r>
          <rPr>
            <sz val="9"/>
            <color indexed="81"/>
            <rFont val="Tahoma"/>
            <family val="2"/>
          </rPr>
          <t xml:space="preserve">
Apoyo Flota</t>
        </r>
      </text>
    </comment>
    <comment ref="C615" authorId="3" shapeId="0">
      <text>
        <r>
          <rPr>
            <b/>
            <sz val="9"/>
            <color indexed="81"/>
            <rFont val="Tahoma"/>
            <family val="2"/>
          </rPr>
          <t>Nelson Fernando Muñoz Gonazalez:</t>
        </r>
        <r>
          <rPr>
            <sz val="9"/>
            <color indexed="81"/>
            <rFont val="Tahoma"/>
            <family val="2"/>
          </rPr>
          <t xml:space="preserve">
Adición Nelson Muñoz</t>
        </r>
      </text>
    </comment>
    <comment ref="E615" authorId="3" shapeId="0">
      <text>
        <r>
          <rPr>
            <b/>
            <sz val="9"/>
            <color indexed="81"/>
            <rFont val="Tahoma"/>
            <family val="2"/>
          </rPr>
          <t>Nelson Fernando Muñoz Gonazalez:</t>
        </r>
        <r>
          <rPr>
            <sz val="9"/>
            <color indexed="81"/>
            <rFont val="Tahoma"/>
            <family val="2"/>
          </rPr>
          <t xml:space="preserve">
4 meses y 4 días</t>
        </r>
      </text>
    </comment>
    <comment ref="C617" authorId="3" shapeId="0">
      <text>
        <r>
          <rPr>
            <b/>
            <sz val="9"/>
            <color indexed="81"/>
            <rFont val="Tahoma"/>
            <family val="2"/>
          </rPr>
          <t>Nelson Fernando Muñoz Gonazalez:</t>
        </r>
        <r>
          <rPr>
            <sz val="9"/>
            <color indexed="81"/>
            <rFont val="Tahoma"/>
            <family val="2"/>
          </rPr>
          <t xml:space="preserve">
Adición Andrés Sánchez</t>
        </r>
      </text>
    </comment>
    <comment ref="E617" authorId="3" shapeId="0">
      <text>
        <r>
          <rPr>
            <b/>
            <sz val="9"/>
            <color indexed="81"/>
            <rFont val="Tahoma"/>
            <family val="2"/>
          </rPr>
          <t>Nelson Fernando Muñoz Gonazalez:</t>
        </r>
        <r>
          <rPr>
            <sz val="9"/>
            <color indexed="81"/>
            <rFont val="Tahoma"/>
            <family val="2"/>
          </rPr>
          <t xml:space="preserve">
3 meses y 19 días</t>
        </r>
      </text>
    </comment>
    <comment ref="C618" authorId="3" shapeId="0">
      <text>
        <r>
          <rPr>
            <b/>
            <sz val="9"/>
            <color indexed="81"/>
            <rFont val="Tahoma"/>
            <family val="2"/>
          </rPr>
          <t>Nelson Fernando Muñoz Gonazalez:</t>
        </r>
        <r>
          <rPr>
            <sz val="9"/>
            <color indexed="81"/>
            <rFont val="Tahoma"/>
            <family val="2"/>
          </rPr>
          <t xml:space="preserve">
Adición Daniel 
</t>
        </r>
      </text>
    </comment>
    <comment ref="E618" authorId="3" shapeId="0">
      <text>
        <r>
          <rPr>
            <b/>
            <sz val="9"/>
            <color indexed="81"/>
            <rFont val="Tahoma"/>
            <family val="2"/>
          </rPr>
          <t>Nelson Fernando Muñoz Gonazalez:</t>
        </r>
        <r>
          <rPr>
            <sz val="9"/>
            <color indexed="81"/>
            <rFont val="Tahoma"/>
            <family val="2"/>
          </rPr>
          <t xml:space="preserve">
2 meses y 23 días</t>
        </r>
      </text>
    </comment>
    <comment ref="C619" authorId="3" shapeId="0">
      <text>
        <r>
          <rPr>
            <b/>
            <sz val="9"/>
            <color indexed="81"/>
            <rFont val="Tahoma"/>
            <family val="2"/>
          </rPr>
          <t>Nelson Fernando Muñoz Gonazalez:</t>
        </r>
        <r>
          <rPr>
            <sz val="9"/>
            <color indexed="81"/>
            <rFont val="Tahoma"/>
            <family val="2"/>
          </rPr>
          <t xml:space="preserve">
Adición Angie Nataly
</t>
        </r>
      </text>
    </comment>
    <comment ref="E619" authorId="3" shapeId="0">
      <text>
        <r>
          <rPr>
            <b/>
            <sz val="9"/>
            <color indexed="81"/>
            <rFont val="Tahoma"/>
            <family val="2"/>
          </rPr>
          <t>Nelson Fernando Muñoz Gonazalez:</t>
        </r>
        <r>
          <rPr>
            <sz val="9"/>
            <color indexed="81"/>
            <rFont val="Tahoma"/>
            <family val="2"/>
          </rPr>
          <t xml:space="preserve">
3 meses y 19 días</t>
        </r>
      </text>
    </comment>
    <comment ref="C620" authorId="3" shapeId="0">
      <text>
        <r>
          <rPr>
            <b/>
            <sz val="9"/>
            <color indexed="81"/>
            <rFont val="Tahoma"/>
            <family val="2"/>
          </rPr>
          <t>Nelson Fernando Muñoz Gonazalez:</t>
        </r>
        <r>
          <rPr>
            <sz val="9"/>
            <color indexed="81"/>
            <rFont val="Tahoma"/>
            <family val="2"/>
          </rPr>
          <t xml:space="preserve">
Adición Fabian González</t>
        </r>
      </text>
    </comment>
    <comment ref="E620" authorId="3" shapeId="0">
      <text>
        <r>
          <rPr>
            <b/>
            <sz val="9"/>
            <color indexed="81"/>
            <rFont val="Tahoma"/>
            <family val="2"/>
          </rPr>
          <t>Nelson Fernando Muñoz Gonazalez:</t>
        </r>
        <r>
          <rPr>
            <sz val="9"/>
            <color indexed="81"/>
            <rFont val="Tahoma"/>
            <family val="2"/>
          </rPr>
          <t xml:space="preserve">
1 mes y 21 días
</t>
        </r>
      </text>
    </comment>
    <comment ref="C621" authorId="3" shapeId="0">
      <text>
        <r>
          <rPr>
            <b/>
            <sz val="9"/>
            <color indexed="81"/>
            <rFont val="Tahoma"/>
            <family val="2"/>
          </rPr>
          <t>Nelson Fernando Muñoz Gonazalez:</t>
        </r>
        <r>
          <rPr>
            <sz val="9"/>
            <color indexed="81"/>
            <rFont val="Tahoma"/>
            <family val="2"/>
          </rPr>
          <t xml:space="preserve">
Licitación Fuerza Operativa</t>
        </r>
      </text>
    </comment>
    <comment ref="C622" authorId="3" shapeId="0">
      <text>
        <r>
          <rPr>
            <b/>
            <sz val="9"/>
            <color indexed="81"/>
            <rFont val="Tahoma"/>
            <family val="2"/>
          </rPr>
          <t>Nelson Fernando Muñoz Gonazalez:</t>
        </r>
        <r>
          <rPr>
            <sz val="9"/>
            <color indexed="81"/>
            <rFont val="Tahoma"/>
            <family val="2"/>
          </rPr>
          <t xml:space="preserve">
Nuevo contrato Nelson Muñoz</t>
        </r>
      </text>
    </comment>
    <comment ref="C623" authorId="3" shapeId="0">
      <text>
        <r>
          <rPr>
            <b/>
            <sz val="9"/>
            <color indexed="81"/>
            <rFont val="Tahoma"/>
            <family val="2"/>
          </rPr>
          <t>Nelson Fernando Muñoz Gonazalez:</t>
        </r>
        <r>
          <rPr>
            <sz val="9"/>
            <color indexed="81"/>
            <rFont val="Tahoma"/>
            <family val="2"/>
          </rPr>
          <t xml:space="preserve">
Nuevo Contrato Andrés Sánchez</t>
        </r>
      </text>
    </comment>
    <comment ref="C624" authorId="3" shapeId="0">
      <text>
        <r>
          <rPr>
            <b/>
            <sz val="9"/>
            <color indexed="81"/>
            <rFont val="Tahoma"/>
            <family val="2"/>
          </rPr>
          <t>Nelson Fernando Muñoz Gonazalez:</t>
        </r>
        <r>
          <rPr>
            <sz val="9"/>
            <color indexed="81"/>
            <rFont val="Tahoma"/>
            <family val="2"/>
          </rPr>
          <t xml:space="preserve">
Nuevo contrato Fabian González</t>
        </r>
      </text>
    </comment>
    <comment ref="C625" authorId="3" shapeId="0">
      <text>
        <r>
          <rPr>
            <b/>
            <sz val="9"/>
            <color indexed="81"/>
            <rFont val="Tahoma"/>
            <family val="2"/>
          </rPr>
          <t>Nelson Fernando Muñoz Gonazalez:</t>
        </r>
        <r>
          <rPr>
            <sz val="9"/>
            <color indexed="81"/>
            <rFont val="Tahoma"/>
            <family val="2"/>
          </rPr>
          <t xml:space="preserve">
Nuevo contrato Daniel Ramírez</t>
        </r>
      </text>
    </comment>
    <comment ref="C626" authorId="3" shapeId="0">
      <text>
        <r>
          <rPr>
            <b/>
            <sz val="9"/>
            <color indexed="81"/>
            <rFont val="Tahoma"/>
            <family val="2"/>
          </rPr>
          <t>Nelson Fernando Muñoz Gonazalez:</t>
        </r>
        <r>
          <rPr>
            <sz val="9"/>
            <color indexed="81"/>
            <rFont val="Tahoma"/>
            <family val="2"/>
          </rPr>
          <t xml:space="preserve">
Nuevo contrato Angie Melo
</t>
        </r>
      </text>
    </comment>
  </commentList>
</comments>
</file>

<file path=xl/comments3.xml><?xml version="1.0" encoding="utf-8"?>
<comments xmlns="http://schemas.openxmlformats.org/spreadsheetml/2006/main">
  <authors>
    <author>Carolina Ramos</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List>
</comments>
</file>

<file path=xl/sharedStrings.xml><?xml version="1.0" encoding="utf-8"?>
<sst xmlns="http://schemas.openxmlformats.org/spreadsheetml/2006/main" count="9250" uniqueCount="1693">
  <si>
    <t>Dependencia</t>
  </si>
  <si>
    <t>Código UNSPSC</t>
  </si>
  <si>
    <t xml:space="preserve">Descripción </t>
  </si>
  <si>
    <t>Fecha Estimada de Inicio  de proceso de selección
(Mes/Año)</t>
  </si>
  <si>
    <t>Duración Estimada del Contrato
 ( Meses)</t>
  </si>
  <si>
    <t>Modalidad de Selección</t>
  </si>
  <si>
    <t>Fuente de los  Recursos</t>
  </si>
  <si>
    <t>Valor Total Estimado</t>
  </si>
  <si>
    <t>¿Se requiere vigencias futuras?</t>
  </si>
  <si>
    <t>Estado de Solicitud de Vigencias Futuras</t>
  </si>
  <si>
    <t>Datos de Contacto del Responsable</t>
  </si>
  <si>
    <t>Subgerencia Técnica y de Servicios</t>
  </si>
  <si>
    <t>NA</t>
  </si>
  <si>
    <t>Roberto Soto
Te. 2203000 ext. 1701
roberto.soto@transmilenio.gov.co</t>
  </si>
  <si>
    <t>Mario Sarria Perea
Te. 2203000 ext. 1701
mario.sarria@transmilenio.gov.co</t>
  </si>
  <si>
    <t>Jose Omar Quitián
Te. 2203000 ext. 1701
jose.quitian@transmilenio.gov.co</t>
  </si>
  <si>
    <t>Jaime Ramos Hidalgo
Te. 2203000 ext. 1701
jaime.ramos@transmilenio.gov.co</t>
  </si>
  <si>
    <t>Edna del Pilar Rodriguez
Te. 2203000 ext. 1701
edna.rodriguez@transmilenio.gov.co</t>
  </si>
  <si>
    <t>Heidi Gómez
Te. 2203000 ext. 1701
heidi.gomez@transmilenio.gov.co</t>
  </si>
  <si>
    <t>Felipe  A. Ramirez
Te. 2203000 ext. 1701
feipe.ramirez@transmilenio.gov.co</t>
  </si>
  <si>
    <t>Nubia Quintero
Te. 2203000 ext. 1701
nubia.quintero@transmilenio.gov.co</t>
  </si>
  <si>
    <t>Alejandro Machado
Te. 2203000 ext. 1701
alejandro.machado@transmilenio.gov.co</t>
  </si>
  <si>
    <t>Jaime Guerrero
Te. 2203000 ext. 1701
jaime.guerrero@transmilenio.gov.co</t>
  </si>
  <si>
    <t>Jhonn Haiver Cubillos
Tel. 2203000 ext.1701
Jhonn.cubillos@transmilenio.gov.co</t>
  </si>
  <si>
    <t>Liliana Quiroga
Te. 2203000 ext. 1720
liliana.quiroga@transmilenio.gov.co</t>
  </si>
  <si>
    <t>Paulo Ballesteros
Tel. 2203000 ext.1701
paulo.ballesteros@transmilenio.gov.co</t>
  </si>
  <si>
    <t>Subgerencia General</t>
  </si>
  <si>
    <t>Subgerencia Jurídica</t>
  </si>
  <si>
    <t>Subgerencia Económica</t>
  </si>
  <si>
    <t>Diana Gisela Parra Correa
Subgerente Económica
diana.parra@transmilenio.gov.co
Teléfono: 2203000 Ext. 1501</t>
  </si>
  <si>
    <t>Subgerencia de Desarrollo de Negocios</t>
  </si>
  <si>
    <t>Claudia Saer Saker
2203000 Extensión  1300
claudia.saer@transmilenio.gov.co</t>
  </si>
  <si>
    <t>Alberto Muñoz Caamaño
2203000 EXT. 1612
alberto.munoz@transmilenio.gov.co</t>
  </si>
  <si>
    <t>Carolina Ávila Amador
2203000 Ext. 1622 
maria.avila@transmilenio.gov.co</t>
  </si>
  <si>
    <t>Angie Castillo Sánchez
2203000 EXT. 1620
angie.castillo@transmilenio.gov.co</t>
  </si>
  <si>
    <t>Nubia Villarraga Franco
2203000 Ext. 1603
nubia.villarraga@transmilenio.gov.co</t>
  </si>
  <si>
    <t xml:space="preserve">Camilo Oliveros Pineda                                                                                                                                                                                                                                                                                                                                                   
2203000 Extensión 1606
camilo.oliveros@transmilenio.gov.co                    </t>
  </si>
  <si>
    <t>Manuel Julián Arias Bolaño
2203000 Ext. 1611
Manuel.arias@transmilenio.gov.vo</t>
  </si>
  <si>
    <t>Dirección de Modos Alternativos</t>
  </si>
  <si>
    <t>Direccion de TICs</t>
  </si>
  <si>
    <t>Dirección Técnica de BRT</t>
  </si>
  <si>
    <t>Dirección Técnica de Buses</t>
  </si>
  <si>
    <t>Dirección Técnica de Seguridad</t>
  </si>
  <si>
    <t>Oficina Asesora de Planeación</t>
  </si>
  <si>
    <t>Carlos Arturo Ferro Rojas  - Jefe Oficina Asesora de Planeación</t>
  </si>
  <si>
    <t>Oficina de Control Interno</t>
  </si>
  <si>
    <t>No</t>
  </si>
  <si>
    <t>Gustavo E. García Bate, Subgerente General, Ext. 1101.</t>
  </si>
  <si>
    <t>NO</t>
  </si>
  <si>
    <t>Julia Rey
Tel. 2203000 Ext. 1401
julia.rey@transmilenio.gov.co</t>
  </si>
  <si>
    <t>Juila Rey
Tel. 2203000 Ext. 1401
julia.rey@transmilenio.gov.co</t>
  </si>
  <si>
    <t>N/A</t>
  </si>
  <si>
    <t xml:space="preserve">Maria Constanza Alvarez Sarmiento
maria.alvarez@transmilenio.gov.co
</t>
  </si>
  <si>
    <t>Reducir en 4 dias el tiempo de respuesta promedio a las  PQRS presentadas por los Usuarios</t>
  </si>
  <si>
    <t>Comunicación, Capacitación y Atención al Usuario en el Sistema de Transporte Público gestionado por TRANSMILENIO S.A.</t>
  </si>
  <si>
    <t>Aumentar al 80% el nivel de satisfacción del usuario respecto de la encuesta de satisfacción a usuarios TransMilenio –troncal y zonal  en lo correspondiente a la medición de comunicaciones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</si>
  <si>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</si>
  <si>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Alcanzar el 60% en el atributo “Cuidado del Sistema” de la encuesta de satisfacción al usuario</t>
  </si>
  <si>
    <t>Cultura ciudadana en el sistema de transporte público gestionado por TransMilenio</t>
  </si>
  <si>
    <t>Diseñar e implementar un esquema operativo de atención al usuario en el componente zonal y troncal que informe y oriente al usuario en el sistema,  haciendo énfasis en las franjas horarias de mayor afluencia</t>
  </si>
  <si>
    <t>Diseñar  e Implementar una estrategia de comunicación enfocada al Proyecto Cultura Ciudadana  en Transmilenio, que incluya control y  evaluación a la estrategia del Proyecto Cultura Ciudadana  en Transmilenio</t>
  </si>
  <si>
    <t>Aumentar en 80% el nivel de satisfacción del usuario, respecto de la encuesta de satisfacción usuarios transmilenio troncal y zonal,  en lo correspondiente a la medicion de comunicaciones.</t>
  </si>
  <si>
    <t>Diseñar e implementar un esquema operativo, de atención al usuario en el sistema zonal y troncal que informe y oriente al usuario en el sistema,  haciendo énfasis en las franjas horarias de mayor afluencia</t>
  </si>
  <si>
    <t>Realizar un estudio anual  que permita identificar grupos poblacionales que impactan la percepción de la cultura ciudadana,  normas sociales, actitudes y comportamientos de los usuarios del Sistema.</t>
  </si>
  <si>
    <t>Bienestar e  Incentivos</t>
  </si>
  <si>
    <t>Convenciones Colectivas de Trabajo</t>
  </si>
  <si>
    <t>Seguros</t>
  </si>
  <si>
    <t>Garantizar el 100 por ciento de las estaciones en condiciones óptimas para el servicio incluyendo aseo, servicios públicos y equipamiento adicional</t>
  </si>
  <si>
    <t>Remuneración Servicios Técnicos</t>
  </si>
  <si>
    <t>Paolo Ramírez Borbón
2203000 Extensión 1607
paolo.ramirez@transmilenio.gov.co</t>
  </si>
  <si>
    <t>Honorarios Empresa</t>
  </si>
  <si>
    <t>Fortalecimiento Institucional</t>
  </si>
  <si>
    <t>José Guillermo Del Río Baena 
2203000 Extensión 1600
jose.delrio@transmilenio.gov.co</t>
  </si>
  <si>
    <t>Salud Ocupacional</t>
  </si>
  <si>
    <t>Dotación</t>
  </si>
  <si>
    <t>Capacitación</t>
  </si>
  <si>
    <t>Capacitar y fortalecer al 100 por ciento de funcionarios en temáticas requeridas para el desarrollo de sus competencias</t>
  </si>
  <si>
    <t>Viáticos y Gastos de Viaje</t>
  </si>
  <si>
    <t>Gastos de Computador</t>
  </si>
  <si>
    <t>Diseñar e implementar el 100.00 por ciento de los 4 componentes de la gestión de la información pública reglamentada por la ley 1712 de 2014. (Manual de gestión documental, programa de gestión documental, sistema integrado de conservación y plan institucional de archivo)</t>
  </si>
  <si>
    <t>Sin aprobar vigencia 2019
$747.521.084</t>
  </si>
  <si>
    <t>Gastos de Transporte y Comunicaciones</t>
  </si>
  <si>
    <t>Mantenimiento y Reparaciones</t>
  </si>
  <si>
    <t>Adecuar y mantener 1 sede en condiciones apropiadas  de uso.</t>
  </si>
  <si>
    <t>Sin aprobar vigencia 2019
$ 676.683.000</t>
  </si>
  <si>
    <t>Richart Ruano Marroquín
2203000 Ext. 1605
richart.ruano@transmilenio.gov.vo</t>
  </si>
  <si>
    <t>Promoción Institucional</t>
  </si>
  <si>
    <t>Materiales y Suministros</t>
  </si>
  <si>
    <t>Impresos y Publicaciones</t>
  </si>
  <si>
    <t>Sin aprobar vigencia 2019
$ 1.093.519.973</t>
  </si>
  <si>
    <t>Sin aprobar vigencia 2019
$ 345.228.742</t>
  </si>
  <si>
    <t>Combustibles, Lubricantes y Llantas</t>
  </si>
  <si>
    <t>Andrés Cardona
Tel. 2203000 Ext. 2600
andres.cardona@transmilenio.gov.co</t>
  </si>
  <si>
    <t>Mejorar Y/O Mantener 147 Estaciones Del Sistema Transmilenio  Con Acciones De Mantenimiento Preventivo, Correctivo Y De Mejoramiento De Las Condiciones Físicas</t>
  </si>
  <si>
    <t>SI</t>
  </si>
  <si>
    <t>Se solicitarán vigencias futuras 2019</t>
  </si>
  <si>
    <t>En ejecución</t>
  </si>
  <si>
    <t>Garantizar El 100 Por Ciento De Las Estaciones En Condiciones Óptimas Para El Servicio Incluyendo Aseo, Servicios Públicos Y Equipamiento Adicional</t>
  </si>
  <si>
    <t>Reducir 400000 Toneladas De Gases De Efecto Invernadero (Co2eq) Por La Operación Del Sistema De Transporte Masivo</t>
  </si>
  <si>
    <t>Garantizar El 99 Por Ciento  La Operación De La Línea De Cable En Relación A Las Horas De Operación Programadas</t>
  </si>
  <si>
    <t>Mejorar Y/O Mantener 7500 paraderos del componente zonal  con acciones de mantenimiento preventivo correctivo y de mejoramiento de las condiciones físicas.</t>
  </si>
  <si>
    <t>Aumentar 1500 Cupos De Parqueo Para Bicicletas</t>
  </si>
  <si>
    <t>N.A.</t>
  </si>
  <si>
    <t>Carmen Alicia Rueda
2203000 Extensión 2301
carmen.rueda@transmilenio.gov.co</t>
  </si>
  <si>
    <t>Jimmy Martinez
2203000 Ext 2390
jimmy.martínez@transmilenio.gov.co</t>
  </si>
  <si>
    <t xml:space="preserve">
CUENTA CON VIGENCIA FUTURA APROBADA  HASTA DICIEMBRE 2019 Vr. 2019: $582.530.354</t>
  </si>
  <si>
    <t>Javier Castañeda
2203000 Ext 2306
javier.castañeda@transmilenio.gov.co</t>
  </si>
  <si>
    <t xml:space="preserve">
CUENTA CON VIGENCIA FUTURA APROBADA  HASTA DICIEMBRE 2019.  Vr. 2019: $455.452.469</t>
  </si>
  <si>
    <t>Requiere Vigencia Futura 2019 por $3.921.255.211, hasta Dic 31/19</t>
  </si>
  <si>
    <t>Yeimy Andrea Aponte 
2203000 Extensión 2301
carmen.rueda@transmilenio.gov.co</t>
  </si>
  <si>
    <t>Claudia J Mercado Velandia
Directora Técnica de BRT
claudia.mercado@transmilenio.gov.co</t>
  </si>
  <si>
    <t>Harold Garcia
Profesional Especializado de Coordinación Técnica Operativa
harold.garcia@transmilenio.gov.co
 Extensión 2702</t>
  </si>
  <si>
    <t>Meta 33: Supervisar 100 por ciento de la operación de las rutas zonales en servicio</t>
  </si>
  <si>
    <t>ARMANDO JOSÉ ILLERA CHARRIA
Profesional Especializado de Flota
armando.illera@transmilenio.gov.co
Extensión: 2725</t>
  </si>
  <si>
    <t>Diana Patricia Cubides Ladino
Profesional Especializado – Programación (E)
diana.cubides@transmilenio.gov.co
 Extensión: 2714</t>
  </si>
  <si>
    <t>Sonia Yaneth Silva Obando
Profesional Especializado de Supervisión
sonia.silva@transmilenio.gov.co
Extensión: 2704</t>
  </si>
  <si>
    <t>Gilberto Antonio Padilla Castro
Profesional Especializado Gr. 06
Gilberto.padilla@transmilenio.gov.co
Ext. 2727</t>
  </si>
  <si>
    <t xml:space="preserve">Harold Garcia
Profesional Especializado de Coordinación Técnica Operativa
harold.garcia@transmilenio.gov.co
 Extensión 2702
</t>
  </si>
  <si>
    <t>CRISTIAN BARBOSA G.
Profesional Especializado de Programación de Buses
cristian.barbosa@transmilenio.gov.co
Ext. 2726</t>
  </si>
  <si>
    <t>Claire Marcela Carrascal Baene
Profesional especializado
marcela.carrascal@transmilenio.gov.co</t>
  </si>
  <si>
    <t>Nidian Andrea Abella Vergara
Profesional Especializado de Multas y Desincentivos
nidian.abella@transmilenio.gov.co
 Extensión 2720</t>
  </si>
  <si>
    <t>Nathaly Torregroza
2203000 Extensión 2800
nathaly.torregroza@transmilenio.gov.co</t>
  </si>
  <si>
    <t xml:space="preserve">Gestión de la Seguridad del Sistema de Transporte Público gestionado por TRANSMILENIO S.A. 
</t>
  </si>
  <si>
    <t>Implementar 1 Plan de Seguridad que permita gestionar y realizar iniciativas para reducir los eventos de afectación a la seguridad en el Sistema.</t>
  </si>
  <si>
    <t>Remuneración servicios técnicos</t>
  </si>
  <si>
    <t>Aumentar el 5% de los viajes en el Sistema de Transporte Público Gestionado por TRANSMILENIO S.A.</t>
  </si>
  <si>
    <t>Fortalecimiento institucional</t>
  </si>
  <si>
    <t>Obtener 3 certificaciones en estándares ISO, para tres subsistemas del Sistema Integrado de Gestión</t>
  </si>
  <si>
    <t>Jefe Oficina de Control Interno
2203000 Extensión 1200
ControlInterno@transmilenio.gov.co</t>
  </si>
  <si>
    <t>Impresos y publicaciones</t>
  </si>
  <si>
    <t>Promocion institucional</t>
  </si>
  <si>
    <t>Meta</t>
  </si>
  <si>
    <t>Proyecto</t>
  </si>
  <si>
    <t>7251 Gestión de infraestructura del transporte público</t>
  </si>
  <si>
    <t>Planificar y Gestionar los recursos para 9 patios zonales para la expansión y mejoramiento de la infraestructura</t>
  </si>
  <si>
    <t>Planificar y gestionar los recursos para 57 kilómetros de troncal en operación</t>
  </si>
  <si>
    <t>7223 Operación y Control</t>
  </si>
  <si>
    <t>Aumentar el 5% de los viajes</t>
  </si>
  <si>
    <t xml:space="preserve">Revisar e implementar el 100% de las rutas </t>
  </si>
  <si>
    <t>Diseñar  e implementar 1 plan para reducir la problemática de la evasión en el Sistema, incluyendo medidas de corto, mediano y largo plazo.</t>
  </si>
  <si>
    <t>Dirección Corporativa</t>
  </si>
  <si>
    <t>José Guillermo del Rio Baena
Director Corporativo
jose.delrio@transmilenio.gov.co
Teléfono: 2203000 Ext. 1600</t>
  </si>
  <si>
    <t>José Guillermo del Rio BaenaTel. 2203000 Ext. 1600
jose.delrio@transmilenio.gov.co</t>
  </si>
  <si>
    <t>Subgerencia de Atención al Usuario y Comunicaciones</t>
  </si>
  <si>
    <t>Guillermo Corredor
2203000 Ext 2302
guillermo.corredor@transmilenio.gov.co</t>
  </si>
  <si>
    <t>John Alonso
2203000 Ext 2305
john.alonso@transmilenio.gov.co</t>
  </si>
  <si>
    <t>John Alonso 
Axiliar Administrativo
john.alonso@transmilenio.gov.co</t>
  </si>
  <si>
    <t xml:space="preserve">
43231600</t>
  </si>
  <si>
    <t>Guillermo Corredor
2203000 Extensión 2301
carmen.rueda@transmilenio.gov.co</t>
  </si>
  <si>
    <t>GUILLRMO CORREDOR
2203000 Extensión 2301
carmen.rueda@transmilenio.gov.co</t>
  </si>
  <si>
    <t>Jimmy martines
2203000 Extensión 2301
carmen.rueda@transmilenio.gov.co</t>
  </si>
  <si>
    <t>PLAN ANUAL DE ADQUISICIONES
Nota: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</si>
  <si>
    <t>Operación y Control del Sistema de Transporte Público gestionado por TRANSMILENIO S.A.</t>
  </si>
  <si>
    <t>Aumentar 5 Por Ciento Los Viajes  En El Sistema De Transporte Público Gestionado Por TRANSMILENIO S.A.</t>
  </si>
  <si>
    <t>Honorarios empresa</t>
  </si>
  <si>
    <t>Gestión de infraestructura - Recursos Distrito</t>
  </si>
  <si>
    <t xml:space="preserve">Gestión de Infraestructura </t>
  </si>
  <si>
    <t xml:space="preserve">Operación y control </t>
  </si>
  <si>
    <t>Operación y control</t>
  </si>
  <si>
    <t>Gestionar el 100% de los servicios del componente BRT en operación, incluyendo troncales, duales y alimentadores</t>
  </si>
  <si>
    <t>Implementar 1 modelo de desarrollo organizacional basado en estudios técnicos tendientes al cumplimiento de los objetivos de la entidad</t>
  </si>
  <si>
    <t>Implementar 9 soluciones de software en una plataforma computacional eficiente que automaticen los procesos de recaudo y remuneración,  el modelo de programación y regulación de flota, y el subsistema de inteligencia de negocios</t>
  </si>
  <si>
    <t>Implantar 6 soluciones de software que automaticen los procesos administrativos de la institución y migren la información existente</t>
  </si>
  <si>
    <t>Luis Guillermo Ehrhardt
Te. 2203000 ext. 1701
luis.ehrhardt@transmilenio.gov.co</t>
  </si>
  <si>
    <t>Diego Avendaño
Te. 2203000 ext. 1701
mauricio.avendano@transmilenio.gov.co</t>
  </si>
  <si>
    <t>Nicolás Cortés
Te. 2203000 ext. 1701
nicolas.cortes@transmilenio.gov.co</t>
  </si>
  <si>
    <t xml:space="preserve">SI. EL VALOR ASIGNADO EN EL PRESUPUESTO 2018 ES INSUFICIENTE (CUBRE ALREDEDOR DE 2 MESES). POR LO TANTO, ES NECESARIO GESTIONAR VIGENCIA FUTURA PARA AMPLAIR EL PLAZO DE LOS CONTRATOS A 16 MESES, CUBRIENDO AL VIGENCIA 2019.  </t>
  </si>
  <si>
    <t xml:space="preserve">Total </t>
  </si>
  <si>
    <t>Dependencias</t>
  </si>
  <si>
    <t>No. de requerimientos</t>
  </si>
  <si>
    <t>Valor estimado en la vigencia</t>
  </si>
  <si>
    <t>Valor  presupuesto</t>
  </si>
  <si>
    <t>Diferencia</t>
  </si>
  <si>
    <t>Total</t>
  </si>
  <si>
    <t>SG2</t>
  </si>
  <si>
    <t>SG3</t>
  </si>
  <si>
    <t>STS4</t>
  </si>
  <si>
    <t>STS5</t>
  </si>
  <si>
    <t>STS6</t>
  </si>
  <si>
    <t>STS7</t>
  </si>
  <si>
    <t>STS8</t>
  </si>
  <si>
    <t>SJ9</t>
  </si>
  <si>
    <t>SJ10</t>
  </si>
  <si>
    <t>SE12</t>
  </si>
  <si>
    <t>SE13</t>
  </si>
  <si>
    <t>SE14</t>
  </si>
  <si>
    <t>SE15</t>
  </si>
  <si>
    <t>SE17</t>
  </si>
  <si>
    <t>SN18</t>
  </si>
  <si>
    <t>SAUC19</t>
  </si>
  <si>
    <t>SAUC20</t>
  </si>
  <si>
    <t>SAUC21</t>
  </si>
  <si>
    <t>DC22</t>
  </si>
  <si>
    <t>DC23</t>
  </si>
  <si>
    <t>DC24</t>
  </si>
  <si>
    <t>DC25</t>
  </si>
  <si>
    <t>DC26</t>
  </si>
  <si>
    <t>DC27</t>
  </si>
  <si>
    <t>DC28</t>
  </si>
  <si>
    <t>DT29</t>
  </si>
  <si>
    <t>DT30</t>
  </si>
  <si>
    <t>DT31</t>
  </si>
  <si>
    <t>DBRT32</t>
  </si>
  <si>
    <t>DBRT33</t>
  </si>
  <si>
    <t>DBRT34</t>
  </si>
  <si>
    <t>DB35</t>
  </si>
  <si>
    <t>DB36</t>
  </si>
  <si>
    <t>DB37</t>
  </si>
  <si>
    <t>DB38</t>
  </si>
  <si>
    <t>DS39</t>
  </si>
  <si>
    <t>DS40</t>
  </si>
  <si>
    <t>DS41</t>
  </si>
  <si>
    <t>DM42</t>
  </si>
  <si>
    <t>DM43</t>
  </si>
  <si>
    <t>DM44</t>
  </si>
  <si>
    <t>DM45</t>
  </si>
  <si>
    <t>DM46</t>
  </si>
  <si>
    <t>DM47</t>
  </si>
  <si>
    <t>OCI48</t>
  </si>
  <si>
    <t>OAP49</t>
  </si>
  <si>
    <t>OAP50</t>
  </si>
  <si>
    <t>OAP53</t>
  </si>
  <si>
    <t>Si</t>
  </si>
  <si>
    <t>No ha iniciado.</t>
  </si>
  <si>
    <t>No aplica</t>
  </si>
  <si>
    <t>311020300000000
Honorarios Empresa</t>
  </si>
  <si>
    <t>311020400000000
Remuneración Servicios Técnicos</t>
  </si>
  <si>
    <t>Fortalecimiento</t>
  </si>
  <si>
    <t>Asociacion compromisos plan de acción</t>
  </si>
  <si>
    <t>CUENTA CON VIG. FUTURA 2019 EN EJECUCION
por valor de 
4.954.739.442</t>
  </si>
  <si>
    <t>G de C   Jimmy Martinez
2203000 Ext 2390
jimmy.martínez@transmilenio.gov.co
Vigencias futuras por valor 
97.429.974</t>
  </si>
  <si>
    <t>Javier Castañeda
2203000 Ext 2306
javier.castañeda@transmilenio.gov.co
Vigencia futura por valor de 
62.158.400</t>
  </si>
  <si>
    <t>Javier Castañeda
2203000 Ext 2306
javier.castañeda@transmilenio.gov.co
Vigencia futura por valor de 
286.991.030</t>
  </si>
  <si>
    <t>Guillermo Corredor
2203000 Ext 2302
guillermo.corredor@transmilenio.gov.co
Vigencia futura por valor de 
369.915.077</t>
  </si>
  <si>
    <t>Jimmy Martinez
2203000 Ext 2390
jimmy.martínez@transmilenio.gov.co
Vigencia futura por $1.346.171.533</t>
  </si>
  <si>
    <t>Guillermo Corredor
2203000 Ext 2302
guillermo.corredor@transmilenio.gov.co
Vigencia futura por valor de 
868.892.571</t>
  </si>
  <si>
    <t>Licitación pública</t>
  </si>
  <si>
    <t>Concurso de méritos abierto</t>
  </si>
  <si>
    <t>Selección abreviada menor cuantía</t>
  </si>
  <si>
    <t>Mínima cuantía</t>
  </si>
  <si>
    <t>Contratación directa</t>
  </si>
  <si>
    <t>Seléccion abreviada - acuerdo marco</t>
  </si>
  <si>
    <t>Recursos Propios</t>
  </si>
  <si>
    <t xml:space="preserve">Revisar e implementar el 100% de las rutas del Sistema </t>
  </si>
  <si>
    <t xml:space="preserve">Este rubro no tiene meta por ser de funcionamiento </t>
  </si>
  <si>
    <t>80101500;81101500;81102200</t>
  </si>
  <si>
    <t>81102700;81131500;81102200</t>
  </si>
  <si>
    <t>80101500;80101600</t>
  </si>
  <si>
    <t>80111600;82100000</t>
  </si>
  <si>
    <t>84131501;84131503;84131607</t>
  </si>
  <si>
    <t>72101500;72102900;72103300;72152500</t>
  </si>
  <si>
    <t>76111500;76111600;90101700</t>
  </si>
  <si>
    <t>92101501;46171619</t>
  </si>
  <si>
    <t>72102900;72103300</t>
  </si>
  <si>
    <t>81111804;81101700;81161706</t>
  </si>
  <si>
    <t>81111801;81111802;81111804;81111809;81111811;81111812;81111814;81111820</t>
  </si>
  <si>
    <t>80101600;84111600</t>
  </si>
  <si>
    <t>43232300;43231500;43232400;81112200</t>
  </si>
  <si>
    <t>72103300;81111500</t>
  </si>
  <si>
    <t>81111806;81111811;81111820;43233004;81112106</t>
  </si>
  <si>
    <t>81112100;43231500</t>
  </si>
  <si>
    <t>81112401;81112307;81112220</t>
  </si>
  <si>
    <t>14111500;44101700;45101500;82121500</t>
  </si>
  <si>
    <t>43211500;43211600;73171512;81112400;81112500;81112200;81112300</t>
  </si>
  <si>
    <t>43232705;43233200</t>
  </si>
  <si>
    <t>81112200;81112300</t>
  </si>
  <si>
    <t>43211500;43212200;43211600;81112200</t>
  </si>
  <si>
    <t>80111700;80101600;80111500;80111600;80141600;86132000;80161500;93141700</t>
  </si>
  <si>
    <t>72102900;72103300;46151500;72101500</t>
  </si>
  <si>
    <t>86101700;82101800;80111700;93141700;86132000</t>
  </si>
  <si>
    <t>81131500;81111800;80101600;80101500;80102200</t>
  </si>
  <si>
    <t>81101500;81102200;72102900;81101600;80101600</t>
  </si>
  <si>
    <t>80141900;78131800;78101800;78111800</t>
  </si>
  <si>
    <t>14111800;82121500</t>
  </si>
  <si>
    <t>92121500;92121700;92101500;80111700</t>
  </si>
  <si>
    <t>92121500;92101500;80111700;80101500;80101600</t>
  </si>
  <si>
    <t>80101500;81101500;81102200;78111800;81141605</t>
  </si>
  <si>
    <t>SG1 Adición del Contrato 1 de 2017 cuyo objeto es "Apoyar la gestión de la Subgerencia General de TRANSMILENIO S.A. para que asesore jurídicamente a ese Despacho en las funciones propias de su competencia, relacionadas con su ámbito de gestión e incluidas en el plan de acción institucional".</t>
  </si>
  <si>
    <t>SG2 Contratar la prestación de servicios profesionales de un abogado que apoye la gestión de la Subgerencia General de TRANSMILENIO S.A. para que asesore jurídicamente a ese Despacho en las funciones propias de su competencia, relacionadas con su ámbito de gestión e incluidas en el plan de acción institucional.</t>
  </si>
  <si>
    <t>SG3 La prestación de servicios profesionales especializados para apoyar a la gestión de la Subgerencia General de TRANSMILENIO S.A., mediante la asesoría para el diseño, implementación, desarrollo y seguimiento a los procesos misionales y administrativos de la entidad que deban ser coordinados por esta dependencia.</t>
  </si>
  <si>
    <t>SG4 La prestación de servicios profesionales especializados para elaborar, compilar y analizar los estudios y demás documentos que soportan los proyectos de la entidad que deben ser coordinados por la Subgerencia General de TRANSMILENIO S.A.</t>
  </si>
  <si>
    <t>SG5 La prestación de servicios profesionales especializados de apoyo a la gestión de la Alta Gerencia de TRANSMILENIO S.A., para coordinar las actividades necesarias para el diseño, planificación, adopción, administración y ejecución del plan de contingencia del SITP que garantice la prestación del servicio y articular el seguimiento integral al SIRCI.</t>
  </si>
  <si>
    <t>SG6 Contratar la prestación de servicios de apoyo profesional para la Subgerencia General</t>
  </si>
  <si>
    <t xml:space="preserve">DC1 Contratar la prestacion de servicios de apoyo a la gestion a TRANSMILENIO S.A., en cuanto a las actividades administrativas inherentes a los procesos de contratacion.
</t>
  </si>
  <si>
    <t>DC2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</si>
  <si>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DC3 Contratar la prestación de servicios profesionales y de apoyo a la gestión para actualizar los sistemas de información en materia de contratación de TRANSMILENIO S.A., así como el apoyo operativo y administrativo del proceso contractual y los aplicativos asociados.</t>
  </si>
  <si>
    <t>DC4 Contratar la prestación de servicios profesionales apoyando y acompañando a la Dirección Corporativa de TRANSMILENIO S.A., en los diferentes procesos y las etapas precontractuales, contractuales y postcontractuales  que adelante TRANSMILENIO S.A.,, conforme a las indicaciones del jefe de área y el supervisor.</t>
  </si>
  <si>
    <t>DC5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</si>
  <si>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DC6 Contratar la prestación de servicios profesionales y de apoyo a la gestión para realizar actividades de naturaleza administrativa y procedimental en el área de contratación de TRANSMILENIO S.A.</t>
  </si>
  <si>
    <t>DC7 Contratar los servicios profesionales de un abogado, para que apoye al area de contratación  en las actividades relacionadas con el tramite de las etapas precontractuales, contractuales y postcontractuales de los procesos de contratación, elaboración de los informes relacionados con la contratación que se requiere en cumplimiento de los planes de mejoramiento a que haya lugar, ademas de la revisión de los expedientes contractuales con el fin de que cumplan todos los requisitos del sistema de gestión documental dentro del proceso de contratación de TRANSMILENIO S.A.</t>
  </si>
  <si>
    <t>DC8 Contratar la prestación de servicios profesionales de una persona para que apoye en el manejo de los diferentes aplicativos y herramientas tecnológicas del área así como el apoyo operativo y administrativo en la proyección de informes para los órganos de control, cuerpos colegiados y derechos de petición.</t>
  </si>
  <si>
    <t>DC9 Contratar los servicios profesionales de un abogado, para que apoye al área de contratación de  en las actividades relacionadas con el tramite de las etapas precontractuales, contractuales y pos contractuales de los procesos de contratación, elaboración de los informes relacionados con la contratación que se requiere en cumplimiento de los planes de mejoramiento a que haya lugar, además de la revisión de los expedientes contractuales con el fin de que cumplan todos los requisitos del sistema de gestión documental dentro del proceso de contratación de TRANSMILENIO S.A.</t>
  </si>
  <si>
    <t>DC10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</si>
  <si>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DC12 Adición y prorroga cto306-17 contratar la prestación de servicios profesionales y de apoyo a la gestión para actualizar los sistemas de información en materia de contratación de TRANSMILENIO S.A., así como el apoyo operativo y administrativo del proceso contractual y los aplicativos asociados.</t>
  </si>
  <si>
    <t>DC11 adición y prorroga cto301-17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</si>
  <si>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DC13 Adición y prorroga cto127-17 contratar la prestación de servicios profesionales apoyando y acompañando a la subgerencia jurídica de TRANSMILENIO S.A., en los diferentes procesos y las etapas precontractuales, contractuales y postcontractuales  que adelante TRANSMILENIO S.A., en especial la estructuración y evaluación de la concesión de la fase i de transmilenio, conforme a las indicaciones del jefe de área y el supervisor., esta solicitud fue realizada por el doctor hernan arturo restrepo guevara como subgerente jurídico (e).</t>
  </si>
  <si>
    <t>DC14 adición y prorroga cto256-17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</si>
  <si>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DC15 Contratar los servicios profesionales de un Contador Público que apoye el subproceso tributario en la consolidación de información contable para la liquidación y presentación de impuestos, tasas, estampillas y contribuciones de conformidad con la normatividad vigente y de competencia de TRANSMILENIO  S.A.</t>
  </si>
  <si>
    <t>DC16 Contratar un profesional de apoyo a la gestión del proceso contable y tributario de TRANSMILENIO S.A., respecto a actividades de planeación integral y eficiente de la información tributaria y financiera, en el marco de las exigencias contables internacionales y de las modificaciones fiscales para el reconocimiento, medición, revelación y presentación de los hechos económicos.</t>
  </si>
  <si>
    <t xml:space="preserve">DC17 Contratar la prestación de servicios de Revisoría Fiscal en cumplimiento de las leyes colombianas, los estatutos sociales y por las normas y conceptos que regulen la materia. </t>
  </si>
  <si>
    <t>DC18 Adicionar   y prorrogar  el contrato para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 y cree de 2016</t>
  </si>
  <si>
    <t>DC19 Contratar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t>
  </si>
  <si>
    <t>DC20 Contratar la prestación de servicios profesionales de un Contador Público, para que apruebe y determine las actividades para agilizar y orientar al equipo de cuentas por pagar en el proceso de liquidación, reconocimiento, clasificación y conciliación de cuentas por pagar en aquellas operaciones donde TRANSMILENIO S.A., actúa como pagador o administrador de recursos; observando para ello los cambios en materia de regulación contable (NIIF) y tributaria.</t>
  </si>
  <si>
    <t>DC21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</si>
  <si>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DC22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</si>
  <si>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DC23 Realizar la contratación para ejecutar las actividades que integran el Plan Estratégico de Calidad de Vida 2016 - 2020, en los componentes de Bienestar e Incentivos que corresponden a la Gestión Humana de la Organización.</t>
  </si>
  <si>
    <t>DC24 Realizar la contratación para ejecutar las actividades que integran el Plan Estratégico de Calidad de Vida 2016 - 2020, en el componente  de Convención Colectiva que corresponden a la Gestión Humana de la Organización.</t>
  </si>
  <si>
    <t xml:space="preserve">DC25 Renovación programa de  Pólizas de seguros en los ramos de: Todo Riesgo Daño Material; Automóviles; Manejo Global; Responsabilidad Civil Extracontractual; Responsabilidad Civil para Servidores Públicos; Infidelidad y Riesgos Financieros. </t>
  </si>
  <si>
    <t xml:space="preserve">DC26 Realizar las actividades relacionadas con la venta o desintegración de los bienes revertidos por las empresas concesionarios. </t>
  </si>
  <si>
    <t>DC27 Adicionar el contrato No. 28 de 2017, suscrito con Julio Alexander Huertas Orjuela, cuyo objeto es contratar una (1) persona para que preste los servicios técnicos de apoyo a la Gestión de la Dirección Administrativa, en especial al  desarrollo de las actividades previstas en el tema de reversión de bienes y programa de seguros.</t>
  </si>
  <si>
    <t xml:space="preserve">DC28 Adicionar el contrato No. 45 de 2017, suscrito con Sandra Johanna Moreno Osorio, cuyo objeto es apoyar a la Gestión de la Dirección Administrativa, en el especial al Subproceso de Aseguramiento de los Bienes e Intereses Patrimoniales de la empresa y el tema de reversión para el desarrollo de las activiaddes previstas por la dependencia. </t>
  </si>
  <si>
    <t>DC29 Contratar una (1) persona para que preste los servicios técnicos de apoyo a la Gestión de la Dirección Administrativa, en especial al  desarrollo de las actividades previstas en el tema de reversión de bienes y programa de seguros.</t>
  </si>
  <si>
    <t>DC30 Contratar una (1) persona para que preste los servicios técnicos de apoyo a la Gestión de la Dirección Administrativa, en especial al  desarrollo de las actividades previstas en el tema de seguros.</t>
  </si>
  <si>
    <t>DC31 Contratar a una (1) persona para que preste los servicios de apoyo a la gestión de la Entidad en especial a la Subgerencia General para acompañar, desde el punto de vista jurídico en la revisión y análisis del funcionamiento de dos áreas, con miras de mejorar la gestión y acompañar jurídicamente el planteamiento de propuestas de mejora.</t>
  </si>
  <si>
    <t>DC32 Contratar a una (1) persona para que preste los servicios de apoyo a la gestión de la Entidad, en especial a la Subgerencia General para la revisión y análisis de las operaciones, responsabilidades asignadas, roles desempeñados y funcionamiento general de dos áreas. Así como la revisión y organización de la implementación documental de la mejora de los subprocesos de las áreas a estudiar.</t>
  </si>
  <si>
    <t>DC33 Contratar a una (1) persona para que preste los servicios de apoyo a la gestión de la Entidad, para apoyar el acompañamiento de la revisión, recolección, análisis y organización de la información, de las responsabilidades, los roles desempeñados y el funcionamiento en general de dos áreas de TRANSMILENIO S.A.</t>
  </si>
  <si>
    <t>DC34 Contratar los servicios de apoyo a la Gestión de la Entidad, en especial a la Dirección Administrativa para el desarrollo de las actividades previstas en el área.</t>
  </si>
  <si>
    <t>DC35 Contratar a una (1) persona para que preste los servicios de apoyo a la gestión de la Entidad, en especial a la Dirección Administrativa para el desarrollo de las actividades previstas en el área.</t>
  </si>
  <si>
    <t>DC37 Contratar a una (1) persona para que preste los servicios de apoyo a la gestión de la entidad, en especial a la dirección administrativa para el desarrollo de las actividades previstas en el área.</t>
  </si>
  <si>
    <t>DC38 Contratar a una (1) persona para que preste los servicios de apoyo a la gestión de la entidad, en especial a la dirección administrativa para el desarrollo de las actividades previstas en el área.</t>
  </si>
  <si>
    <t>DC39Adicionar el contrato No. 204 de 2017, suscrito con Luisa Fernanda Torres Ruiz, cuyo objeto es contratar a una (1) persona para que preste los servicios de apoyo a la gestión de la Entidad, en especial a la Dirección Administrativa para el desarrollo de las actividades previstas en el área.</t>
  </si>
  <si>
    <t>DC40 Adicionar el contrato No. 169 de 2017, suscrito con Adriana Fernandez de Soto Pombo, cuyo objeto es contratar a una (1) persona para que preste los servicios de apoyo a la gestión de la Entidad, en especial a la Dirección Administrativa para el desarrollo de las actividades previstas en el área.</t>
  </si>
  <si>
    <t>DC41Adicionar el contrato No. 29 de 2017, suscrito con Andrea Pulgarin Coronado, cuyo objeto es contratar a una (1) persona para que preste los servicios de apoyo a la gestión de la Entidad, en especial a la Dirección Administrativa para el desarrollo de las actividades previstas en el área.</t>
  </si>
  <si>
    <t>DC42 Adicionar el contrato No. 198 de 2017, suscrito con Wilson Fernando Reyes Garcia, cuyo objeto es contratar a una (1) persona para que preste los servicios de apoyo a la gestión de la Entidad, en especial a la Dirección Administrativa para el desarrollo de las actividades previstas en el área.</t>
  </si>
  <si>
    <t xml:space="preserve">DC43 Contratar la prestación de servicios profesionales para el apoyo a la gestión de la Dirección Administrativa, en la revisión, seguimiento, verificación y consolidación de la información a cargo de los subprocesos de la dependencia, así como la asesoría y validación de contratos que por delegación de funciones le corresponde suscribir al Director Administrativo en calidad de ordenado del gasto. </t>
  </si>
  <si>
    <t>DC44 Adicionar el contrato No. 213 de 2017, suscrito con Andres Garcia Ospina, cuyo objeto es contratar a una persona para que preste los servicios de apoyo a la gestión de la Entidad, en especial a la Gerencia General para el desarrollo de las actividades previstas en el área.</t>
  </si>
  <si>
    <t>DC45 Contratar a una persona para que preste los servicios de apoyo a la gestión de la Entidad, en especial a la Gerencia General para el desarrollo de las actividades previstas en el área.</t>
  </si>
  <si>
    <t>DC46 Contratar el suministro e Elementos de Protección Personal conforme al Sistema de Gestión de Seguridad y Salud en el Trabajo, para el personal que labora en TRANSMILENIO S.A.</t>
  </si>
  <si>
    <t>DC47 Contratar la realización de exámenes médicos ocupacionales y actividades de salud preventiva en el trabajo.</t>
  </si>
  <si>
    <t xml:space="preserve">DC48 Contratar la  prestación del servicio de REVISIÓN, MANTENIMIENTO, CARGA y COMPRA DE EXTINTORES, ubicados en el edificio de la Sede Administrativa, Centro de Control, las áreas de Archivo Central y Centro de Documentación de TRANSMILENIO S.A. </t>
  </si>
  <si>
    <t>DC49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</si>
  <si>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DC50 Realizar la contratación para ejecutar las actividades que integran el Plan Estratégico de Calidad de Vida 2016 - 2020, en los componentes de Bienestar e Incentivos que corresponden a la Gestión Humana de la Organización.</t>
  </si>
  <si>
    <t>DC51 Contratar el suministro de elementos básicos y materiales para dotación de los botiquines ubicados en la sede Administrativa, portales, estaciones del sistema y brigadas de emergencias y para el personal de recomotos de TRANSMILENIO S.A.</t>
  </si>
  <si>
    <t>DC52 Adicionar el contrato No. 317 de 2017, suscrito con Yovany Home Sanza, cuyo objeto es contratar una (1) persona que preste servicios de apoyo a la Gestión de la Entidad, en el desarrollo de las actividades relacionadas con la instalación, dotación, mantenimiento y control de elementos e insumos de botiquines ubicados en las estaciones del Sistema.</t>
  </si>
  <si>
    <t>DC53 Contratar una (1) persona para que preste los servicios técnicos de apoyo a la Gestión de la Dirección Administrativa, en el desarrollo de las actividades relacionadas con la instalación, dotación, mantenimiento y control de los elementos e insumos de los botiquines ubicados en las estaciones del Sistema.</t>
  </si>
  <si>
    <t>DC54 Contratar la adquisición de uniformes institucionales para el personal operativo y administrativo, conforme al Manual de Imagen Institucional de la Empresa, así como la dotación del personal que por ley debe recibirlo de acuerdo con la normatividad vigente.</t>
  </si>
  <si>
    <t>DC55 Contratar la adquisición de la dotación del personal que por ley debe recibirlo de acuerdo con la normatividad vigente.</t>
  </si>
  <si>
    <t>DC56 Adquirir uniformes y elementos deportivos para los equipos que representan la Entidad en las diferentes competencias, conforme a lo previsto en el Programa de Bienestar anual y el Sistema de Seguridad y Salud en el Trabajo, en cumplimiento de lo pactado en la Convención Colectiva de Trabajo Vigente.</t>
  </si>
  <si>
    <t>DC57 Contratar a una (1) persona para que preste los servicios profesionales de apoyo a la gestión de la entidad, en especial a la dirección administrativa para el desarrollo de las actividades previstas en el proceso de seguridad y salud en el trabajo, principalmente en la gestión de contratistas</t>
  </si>
  <si>
    <t>DC58 Contratar a una (1) persona para que preste los servicios de apoyo a la gestión de la Entidad, en especial a la Dirección Administrativa para el desarrollo de las actividades previstas en el área.</t>
  </si>
  <si>
    <t>DC59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</si>
  <si>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DC60 Realizar la contratación para ejecutar las actividades que integran el Plan Estratégico de Calidad de Vida 2016 - 2020, en los componentes de Capacitación que corresponden a la Gestión Humana de la Organización.</t>
  </si>
  <si>
    <t>DC61 Erogaciones relacionadas con los procesos de capacitación de la entidad que buscan promover el desarrollo integral del recurso humano.</t>
  </si>
  <si>
    <t>DC62 Sufragar gastos relacionados con el Convenio No. 05 de 2017, suscrito con el Politécnico Grancolombiano, cuyo objeto es fortalecer las competencias e impulsar la educación y formación de los Servidores Públicos de la Entidad a través de los programas ofertados por este ente educativo en el programa de becas.</t>
  </si>
  <si>
    <t>DC63 Erogaciones relacionadas con los procesos de capacitación de la entidad que buscan promover el desarrollo integral del recurso humano.</t>
  </si>
  <si>
    <t xml:space="preserve">DC64 Adicionar el contrato No. 414 de 2017, suscrito con Vélez Tours S.A.S., cuyo objeto es contratar el suministro de tiquetes aéreos nacionales e internacionales y servicios conexos para TRANSMILENIO S.A., de acuerdo a las especificaciones técnicas solicitadas dentro del proceso de selección. </t>
  </si>
  <si>
    <t>DC65 Adicionar el contrato No. 69 de 2017, suscrito con Geraldine Stefanny Sánchez Ruiz, cuyo objeto es contratar una (1) persona para que preste los servicios técnicos de apoyo a la implementación del Plan Estratégico de Calidad de Vida de TRANSMILENIO S.A.</t>
  </si>
  <si>
    <t>DC66 Contratar a una (1) persona para que preste los servicios de apoyo a la gestión de la Entidad, en especial a la Dirección Administrativa para el desarrollo de las actividades previstas en el área.</t>
  </si>
  <si>
    <t>DC67 Contratar el software para el desarrollo del modelo de evaluación de desempeño y curso de inducción y reinducción para los funcionarios de TRANSMILENIO S.A.</t>
  </si>
  <si>
    <t>DC68 Contratar los servicios de apoyo a la Gestión de la Entidad, en especial a la Dirección Administrativa para el desarrollo de las actividades previstas en el área.</t>
  </si>
  <si>
    <t>DC69 Contratar los servicios de apoyo a la Gestión de la Entidad, en especial a la Dirección Administrativa para el desarrollo de las actividades previstas en el área.</t>
  </si>
  <si>
    <t xml:space="preserve">DC70 Adicionar el contrato No. 25 de 2017, suscrito con Cleofelina Torres, cuyo objeto es desarrollar actividades previstas en el proceso de Gestión Documental en las áreas que manejan mayor volumen documental. </t>
  </si>
  <si>
    <t xml:space="preserve">DC71 Adicionar el contrato No. 53 de 2017, suscrito con Edison Camilo Corredor, cuyo objeto es desarrollar actividades previstas en el proceso de Gestión Documental en las áreas que manejan mayor volumen documental. </t>
  </si>
  <si>
    <t xml:space="preserve">DC72 Adicionar el contrato No. 39 de 2017, suscrito con Alejandra María Aguirre Rojas, cuyo objeto es desarrollar actividades previstas en el proceso de Gestión Documental en las áreas que manejan mayor volumen documental. </t>
  </si>
  <si>
    <t xml:space="preserve">DC73 Adicionar el contrato No. 93 de 2017, suscrito con Jonathan Mauricio López Rojas, cuyo objeto es desarrollar actividades previstas en el proceso de Gestión Documental en las áreas que manejan mayor volumen documental. </t>
  </si>
  <si>
    <t xml:space="preserve">DC74 Adicionar el contrato No. 27 de 2017, suscrito con María Victoria Bustos Naranjo, cuyo objeto es desarrollar actividades previstas en el proceso de Gestión Documental en las áreas que manejan mayor volumen documental. </t>
  </si>
  <si>
    <t xml:space="preserve">DC75 Adicionar el contrato No. 105 de 2017, suscrito con Alfredo Rodríguez Suarez, cuyo objeto es contratar los servicios de una (1) persona para que preste los servicios de apoyo a la Gestión de la Entidad, en especial a la Dirección Administrativa para el desarrollo de las actividades previstas en Gestión Documental. </t>
  </si>
  <si>
    <t xml:space="preserve">DC76 Adicionar el contrato No. 32 de 2017, suscrito con Edwin Alexander David Jaramillo, cuyo objeto es desarrollar actividades previstas en el proceso de Gestión Documental en las áreas que manejan mayor volumen documental. </t>
  </si>
  <si>
    <t xml:space="preserve">DC77 Adicionar el contrato No. 50 de 2017, suscrito con Yenny Patricia Cepeda Doncel, cuyo objeto es desarrollar actividades previstas en el proceso de Gestión Documental en las áreas que manejan mayor volumen documental. </t>
  </si>
  <si>
    <t xml:space="preserve">DC78 Adicionar el contrato No. 51 de 2017, suscrito con María Alejandra Espitia Forero, cuyo objeto es desarrollar actividades previstas en el proceso de Gestión Documental en las áreas que manejan mayor volumen documental. </t>
  </si>
  <si>
    <t xml:space="preserve">DC79 Adicionar el contrato No. 52 de 2017, suscrito con Otoniel Rodríguez Barrero, cuyo objeto es desarrollar actividades previstas en el proceso de Gestión Documental en las áreas que manejan mayor volumen documental. </t>
  </si>
  <si>
    <t xml:space="preserve">DC80 Adicionar el contrato No. 195 de 2017, suscrito con Ivon Jazbleyde Rojas Romero, cuyo objeto es desarrollar actividades previstas en el proceso de Gestión Documental en las áreas que manejan mayor volumen documental. </t>
  </si>
  <si>
    <t xml:space="preserve">DC81 Adicionar el contrato No. 242 de 2017, suscrito con Leidy Johana Carvajal Torres, cuyo objeto es desarrollar actividades previstas en el proceso de Gestión Documental en las áreas que manejan mayor volumen documental. </t>
  </si>
  <si>
    <t xml:space="preserve">DC82 Adicionar el contrato No. 243 de 2017, suscrito con Diana Rodríguez Londoño, cuyo objeto es desarrollar actividades previstas en el proceso de Gestión Documental en las áreas que manejan mayor volumen documental. </t>
  </si>
  <si>
    <t xml:space="preserve">DC83 Adicionar el contrato No. 249 de 2017, suscrito con Margarita María Pulgarín Reyes, cuyo objeto es contratar una persona que preste los servicios de apoyo a la Gestión de la Entidad, en el desarrollo de las actividades previstas en el proceso de Gestión Documental en las áreas que manejan mayor volumen documental. </t>
  </si>
  <si>
    <t xml:space="preserve">DC84 Adicionar el contrato No. 267 de 2017, suscrito con Yolanda Pinzón Godoy, cuyo objeto es desarrollar actividades previstas en el proceso de Gestión Documental en las áreas que manejan mayor volumen documental. </t>
  </si>
  <si>
    <t xml:space="preserve">DC85 Adicionar el contrato No. 164 de 2017, suscrito con Ferney Aya Lugo, cuyo objeto es desarrollar actividades previstas en el proceso de Gestión Documental en las áreas que manejan mayor volumen documental. </t>
  </si>
  <si>
    <t xml:space="preserve">DC86 Adicionar el contrato No. 258 de 2017, suscrito con Víctor Andrés Rojas Segura, cuyo objeto es desarrollar actividades previstas en el proceso de Gestión Documental en las áreas que manejan mayor volumen documental. </t>
  </si>
  <si>
    <t>DC87 Contratar a una (1) persona para que preste los servicios de apoyo a la gestión de la Entidad, en especial a la Dirección Administrativa para el desarrollo de las actividades previstas en el área.</t>
  </si>
  <si>
    <t>DC88 Adicionar el contrato No. 30 de 2017, suscrito con Royal Technologies S.A.S., cuyo objeto es contratar la prestación del servicio de digitalización de correspondencia y demás archivos documentales que ingresan o se generan directamente en TRANSMILENIO S.A., así como el mantenimiento, asesoría y soporte técnico del sistema de gestión documental ROYAL ERDMS.</t>
  </si>
  <si>
    <t>DC89 Contratar la prestación del servicio de digitalización de correspondencia y demás archivos documentales que ingresan o se generan directamente en TRANSMILENIO S.A., así como el mantenimiento, asesoría y soporte técnico del sistema de gestión documental ROYAL ERDMS.</t>
  </si>
  <si>
    <t>DC90 Contratar la prestación de servicios de apoyo a la gestión de la Entidad, en especial a la Dirección Administrativa para desarrollar actividades previstas en el proceso de Gestión Documental en las áreas que manejan mayor volumen documental, así como el transporte, recepción, almacenamiento, administración, custodia y custodia off-siete de documentos pertenecientes al archivo central de la entidad.</t>
  </si>
  <si>
    <t>DC91 Contratar los servicios de una (1) persona para que preste los servicios profesionales a la  Dirección Administrativa, en lo referente a la implementación del Programa de gestión Documental y Plan Institucional de Archivos (PINAR).</t>
  </si>
  <si>
    <t>DC92 Contratar la prestación de servicios integrales de selección y reclutamiento de personal, tendientes a cubrir las vacantes de personal que se tienen en la actualidad dentro de la estructura de la planta, definida en el Acuerdo de Junta No. 02 de 2015.</t>
  </si>
  <si>
    <t>DC93 Contratar la realización del estudio de cargas de trabajo y la consecuente elaboración del documento integral, soporte de la propuesta de modificación de la planta de personal y la estructura organizacional de TRANSMILENIO S.A.</t>
  </si>
  <si>
    <t>DC94 Servicio de mensajería motorizada a nivel local e internacional.</t>
  </si>
  <si>
    <t>DC95 Contratar el servicio de mantenimiento preventivo y correctivo del parque automotor de TRANSMILENIO S.A.</t>
  </si>
  <si>
    <t>DC96 Contratar el mantenimiento preventivo y correctivo de las instalaciones de la empresa.</t>
  </si>
  <si>
    <t>DC97 Contratar la adecuación de oficinas y áreas de trabajo en la sede administrativa.</t>
  </si>
  <si>
    <t>DC98 Contratar el servicio de mantenimiento preventivo y correctivo del sistema de detección de incendios y de control de acceso ubicado en la sede administrativa de TRANSMILENIO S.A.</t>
  </si>
  <si>
    <t>DC99 Contratar el servicio de aseo, cafetería, suministro de desodorización, desinfección de baños, purificadores y dispensadores de agua.</t>
  </si>
  <si>
    <t>DC100 Contratar los servicios de apoyo logístico para eventos promocionales e institucionales del sistema TRANSMILENIO S.A.</t>
  </si>
  <si>
    <t>DC101 Contratar el levantamiento físico de la Propiedad Planta y Equipo y  los Inventarios de TRANSMILENIO S.A., de la vigencia 2018.</t>
  </si>
  <si>
    <t>DC102 Contratar el suministro de papelería y útiles de oficina.</t>
  </si>
  <si>
    <t xml:space="preserve">DC103 Contratar la publicación de avisos, licitaciones. </t>
  </si>
  <si>
    <t>DC104 Contratar la prestación del servicio de transporte para personal operativo.</t>
  </si>
  <si>
    <t>DC105 Contratar la prestación del servicio de transporte para el personal administrativo.</t>
  </si>
  <si>
    <t>DC106 Contratar los servicios de fotocopiado, anillados, velobind y trabajos relacionados.</t>
  </si>
  <si>
    <t>DC107 Contratar el suministro de combustible para los automóviles y motos de la entidad.</t>
  </si>
  <si>
    <t>DC108 Contratar el Mantenimiento preventivo y correctivo de equipos de audio y video, y soporte técnico en eventos y reuniones.</t>
  </si>
  <si>
    <t>DC109 Contratar una persona para que preste los servicios de apoyo a la gestión de la entidad, en especial a la dirección administrativa en las labores de conducción de los vehículos propiedad de la empresa.</t>
  </si>
  <si>
    <t>DC110 Contratar a una (1) persona para que preste los servicios de apoyo a la gestión de la Entidad, en especial a la Dirección Administrativa para el desarrollo de las actividades previstas en el área.</t>
  </si>
  <si>
    <t>DC111 Adicionar el contrato No. 212 de 2017, suscrito con Jhon Jairo Mora Morales, cuyo objeto es contratar los servicios de una (1) persona para que preste los servicios de apoyo a la gestión de la Entidad, en especial a la Dirección Administrativa para el desarrollo de las actividades previstas en el área.</t>
  </si>
  <si>
    <t>DC112 Contratar a una (1) persona para que preste los servicios de apoyo a la gestión de la Entidad, en especial a la Dirección Administrativa para el desarrollo de las actividades previstas en el área de Apoyo Logístico.</t>
  </si>
  <si>
    <t>DC113 Adicionar el contrato No. 21 de 2017, suscrito con Sirley Rivera Buitrago, cuyo objeto es apoyar a la gestión de la Entidad, en especial a la Dirección Administrativa para el desarrollo de las actividades previstas en el área.</t>
  </si>
  <si>
    <t>DC114 Contratar a una (1) persona para que preste los servicios de apoyo a la gestión de la Entidad, en especial a la Dirección Administrativa para el desarrollo de las actividades previstas en el área de Apoyo Logístico.</t>
  </si>
  <si>
    <t>DC115 Contratar a una (1) persona para que preste los servicios de apoyo a la gestión de la Entidad, en especial a la Dirección Administrativa para el desarrollo de las actividades previstas en el área de Apoyo Logístico.</t>
  </si>
  <si>
    <t>DC116 Adicionar el contrato No. 60 de 2017, suscrito con Leonardo Parada Castrillón, cuyo objeto contratar una (1) persona para que preste los servicios de apoyo a la Gestión de la Entidad, en especial a la Dirección Administrativa para el desarrollo de las actividades previstas en el área de Apoyo Logístico.</t>
  </si>
  <si>
    <t>DM1 Adición contrato 305 de 2017 (Mantenimiento infraestructura Sistema TransMilenio)</t>
  </si>
  <si>
    <t>DM2 Realizar el mantenimiento, rehabilitación y mejoramiento de la infraestructura del componente BRT del sistema de transporte masivo de la ciudad de Bogotá, a cargo de TRANSMILENIO S.A</t>
  </si>
  <si>
    <t>DM3 Adición contrato 324 de 2017 (Interventoría contrato mantenimiento infraestructura Sistema TransMilenio)</t>
  </si>
  <si>
    <t>DM4 Realizar la interventoría técnica, administrativa y financiera al contrato mediante el cual se realizará el mantenimiento, rehabilitación y mejoramiento de la infraestructura del componente BRT del sistema de transporte masivo de la ciudad de Bogotá, a cargo de TRANSMILENIO S.A</t>
  </si>
  <si>
    <t>DM5 Ejecución contrato 371 de 2017 (Servicio de aseo integral Sistema TransMilenio)</t>
  </si>
  <si>
    <t>DM6 Contratar la prestación del servicio de aseo integral para las instalaciones de las estaciones sencillas, intermedias de transferencia, de cabecera y portales que forman parte de las Fases I y III del Sistema TransMilenio, Calle Sexta y Extensión Autopista Norte.</t>
  </si>
  <si>
    <t>DM7 Prestar el servicio de mantenimiento de la señalización (señal tipo bandera y demarcación), así como realizar la fabricación y suministro (incluye servicios conexos) de los elementos necesarios para actualizar y complementar la información al usuario, de los paraderos zonales del SITP.</t>
  </si>
  <si>
    <t>DM8 Trasladar el mobiliario urbano (módulos M-10) a cargo del DADEP y ajustarlo a los  paraderos zonales del SITP.  Convenio 385 de 2016.</t>
  </si>
  <si>
    <t>DM9 Contratar la instalación, operación y soporte de los equipos de control de acceso de los cicloparqueaderos del Sistema TransMilenio</t>
  </si>
  <si>
    <t>DM10 Adición contrato No. 83 de 2017</t>
  </si>
  <si>
    <t>DM11 Adición contrato No. 100 de 2017</t>
  </si>
  <si>
    <t>DM12 Adición contrato No. 104 de 2017</t>
  </si>
  <si>
    <t>DM13 Adición contrato No. 129 de 2017</t>
  </si>
  <si>
    <t>DM14 Adición contrato No. 156 de 2017</t>
  </si>
  <si>
    <t>DM15 Adición contrato No. 237 de 2017</t>
  </si>
  <si>
    <t>DM16 Adición contrato No. 245 de 2017</t>
  </si>
  <si>
    <t>DM17 Adición contrato No. 313 de 2017</t>
  </si>
  <si>
    <t>DM18 Contratar la prestación de servicios de una (1) persona para el apoyo a las actividades y acciones encaminadas en pro del mejoramiento físico y la accesibilidad en la infraestructura del componente zonal y troncal.</t>
  </si>
  <si>
    <t>DM19 Contratar la prestación de servicios profesionales para el apoyo a la ejecución de las actividades de control y seguimiento ambiental y de los proyectos encaminados al mejoramiento de los estándares ambientales y de sustentabilidad a cargo la Dirección Técnica de Modos Alternativos y Equipamiento Complementario.</t>
  </si>
  <si>
    <t>DM20 Contratar la prestación de servicios de una (1) persona para apoyar la priorización y el seguimiento a la implementación del mobiliario urbano y la adecuación del espacio público en los paraderos del componente zonal.</t>
  </si>
  <si>
    <t xml:space="preserve">DM21 Contratar la prestación de servicios de un (1) profesional experto para coordinar desde la Dirección Técnica de Modos Alternativos de TRANSMILENIO S.A. los temas relacionados con el proyecto Cable Aéreo de Ciudad Bolívar “TransmiCable”. </t>
  </si>
  <si>
    <t>DM22 Contratar la prestación de servicios de una persona para el apoyo a la supervisión mediante la realización de actividades de seguimiento y verificación al mantenimiento y actualización de paraderos del componente zonal.</t>
  </si>
  <si>
    <t>DM23 Contratar la prestación de servicios profesionales para el apoyo a la ejecución de las  actividades previstas para la formulación de estrategias, planificación, monitoreo, mejoramiento progresivo y optimización de los servicios de los modos alternativos de movilidad y su correspondiente equipamiento complementario y de los proyectos urbanísticos y de infraestructura de los sistemas de transporte a cargo de la Entidad, en el marco de las funciones a cargo de la Dirección Técnica de Modos Alternativos.</t>
  </si>
  <si>
    <t>DM24 Contratar la prestación de servicios de una (1) persona para apoyar las actividades de mantenimiento, actualización e implementación del mobiliario urbano y adecuación del espacio público en los paraderos del componente zonal.</t>
  </si>
  <si>
    <t xml:space="preserve">DM25 Contratar la prestación de servicios profesionales para el apoyo de la Dirección Técnica de Modos Alternativos de TRANSMILENIO S.A. en  los temas relacionados con el proyecto Cable Aéreo de Ciudad Bolívar “TransmiCable”, y los demás proyectos asignados a la dependencia. </t>
  </si>
  <si>
    <t>DM26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</si>
  <si>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DM27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</si>
  <si>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DM28 Contratar la prestación de servicios de un (1) profesional experto para apoyar a la Dirección Técnica de Modos Alternativos en la coordinación y planificación de los proyectos, procesos y procedimientos asociados al mejoramiento de la infraestructura troncal a cargo de TRANSMILENIO S.A.</t>
  </si>
  <si>
    <t>DM29 Contratar la prestación de servicios profesionales de apoyo a la Dirección Técnica de Modos Alternativos en las actividades de planeación, estructuración, gestión y análisis de la información, datos estadísticos y sistemas de información geográfica derivados de los proyectos y procesos a cargo de la Dirección.</t>
  </si>
  <si>
    <t>DM30 Contratar la prestación de servicios profesionales de apoyo a la Dirección Técnica de Modos Alternativos en las actividades de planeación, estructuración, control e implementación de los procesos, procedimientos y soporte documental de la Direccion.</t>
  </si>
  <si>
    <t>DM31 Contratar la prestación de servicios profesionales de apoyo a la Dirección Técnica de Modos Alternativos en las actividades de planeación, formulación, diseño, organización y desarrollo previstas en el proceso de estructuración económica y presupuestal de los diferentes procesos de contratación de la Dirección.</t>
  </si>
  <si>
    <t>DM32 Contratar la prestación de servicios no profesionales para apoyar a la Dirección Técnica de Modos Alternativos en el manejo administrativo de datos, documentos y estadísticas de los diferentes procesos y proyectos a cargo de la Dirección.</t>
  </si>
  <si>
    <t>DM33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</si>
  <si>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DM34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</si>
  <si>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DM35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</si>
  <si>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DM36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</si>
  <si>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DM37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</si>
  <si>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DM38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</si>
  <si>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DM39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</si>
  <si>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DM40 Realizar la interventoría integral a la operación del cable aéreo</t>
  </si>
  <si>
    <t xml:space="preserve">DM41 Adición convenio interadministrativo JBB y TRANSMILENIO S.A. 376 de 2016 </t>
  </si>
  <si>
    <t>DM42 Realizar el mantenimiento y/o mejora de las  zonas verdes y coberturas vegetales del Sistema TransMilenio y su zona de influencia.</t>
  </si>
  <si>
    <t>DM43 Adecuar la zona de espera (andén) de los paraderos zonales del SITP para mejorar su accesibilidad.</t>
  </si>
  <si>
    <t xml:space="preserve">DM44 Contratar los diseños de ingenieria para la implementación de nuevos cupos de cicloparqueaderos en el Sistema TransMilenio </t>
  </si>
  <si>
    <t>DT1 Contratar el desarrollo de las actividades asociadas al ciclo de vida del Sistema de Información para los Sistemas Transaccionales y Estadísticos de TRANSMILENIO S.A.</t>
  </si>
  <si>
    <t>DT2 Contratar el desarrollo de las actividades asociadas al ciclo de vida del Sistema de Información para los Sistemas Espaciales y Estadísitcos segunda parte de TRANSMILENIO S.A.</t>
  </si>
  <si>
    <t>DT3 Contratar la implementación de flujos de procesos basados en la herramienta (BPM) de TRANSMILENIO S.A.</t>
  </si>
  <si>
    <t>DT4 Realizar el apoyo a la Dirección de TIC´s, en la Dirección a la ejecución del plan de sistemas de información  que adelanta TRANSMILENIO S.A primera Fase</t>
  </si>
  <si>
    <t xml:space="preserve">DT5 Apoyar a la Dirección de Tics en la coordinación de  la ejecución de proyectos de naturaleza Transaccional del mapa de rutas de proyectos de TRANSMILENIO S.A primera fase. </t>
  </si>
  <si>
    <t xml:space="preserve">DT6 Contratar un Coordinador Junior para la ejecución de proyectos de naturaleza Estadística del mapa de rutas de proyectos de TRANSMILENIO S.A. primera fase. </t>
  </si>
  <si>
    <t xml:space="preserve">DT7 Contratar un Coordinador Junior para la ejecución de proyectos de naturaleza Financiera del mapa de rutas de proyectos de TRANSMILENIO S.A. primera fase. </t>
  </si>
  <si>
    <t xml:space="preserve">DT8 Contratar un Coordinador Junior para la ejecución de proyectos de naturaleza Espacial del mapa de rutas de proyectos de TRANSMILENIO S.A. primera fase. </t>
  </si>
  <si>
    <t xml:space="preserve">DT9 Contratar un Coordinador Junior para la ejecución de proyectos de naturaleza Documental del mapa de rutas de proyectos de TRANSMILENIO S.A.  primera fase. </t>
  </si>
  <si>
    <t xml:space="preserve">DT10 Coordinar la ejecución de proyectos de naturaleza asociada a  la Ruta de Control del mapa de ruta de Proyectos de TRANSMILENIO S.A., primera fase. </t>
  </si>
  <si>
    <t xml:space="preserve">DT11 Apoyar a la Dirección de TICs en la elaboración de la documentación que surge durante el ciclo de vida de los sistemas de información en el marco de las competencias propias de la Dirección. </t>
  </si>
  <si>
    <t xml:space="preserve">DT12 Realizar la gestión y coordinación institucional, así como la interlocución con todas las dependencias de la entidad en los temas relacionados con el SIRCI y los servicios ITS, especialmente a las actividades de planificación, articulación, viabilización y ejecución de iniciativas y proyectos. </t>
  </si>
  <si>
    <t>DT14 Apoyar a la Coordinación del SIRCI en el cumplimiento de los objetivos y metas relacionados con los proyectos e iniciativas que incluyan  componentes de equipamiento, comunicaciones y tecnologías alternativas, en el marco de las competencias propias del SIRCI y los servicios ITS asociados al mismo.</t>
  </si>
  <si>
    <t>DT15 Contratar la prestación del servicio de comunicaciones para apoyo de la operación de la flota troncal con personal en la vía y permitir la comunicación entre la sede central de TRANSMILENIO con los equipos de megafonía instalados en estaciones y portales del sistema troncal 
(Con vigencia futura hasta el 30 de octubre del 2019)</t>
  </si>
  <si>
    <t>DT16 Servicios en la Nube PaaS para despliegue de Sistemas de Información de TRANSMILENIO S.A.</t>
  </si>
  <si>
    <t xml:space="preserve">DT17 Contratar la realización de la interventoría integral que incluye el seguimiento administrativo, técnico, financiero, contable, jurídico y operativo al contrato de concesión No. 001 de 2011. 
</t>
  </si>
  <si>
    <t>DT18 Nuevo Contrato "Contratar la realización de la interventoría integral que incluye el seguimiento administrativo, técnico, financiero, contable, jurídico y operativo al contrato de concesión No. 001 de 2011".</t>
  </si>
  <si>
    <t xml:space="preserve">DT19 Servicios de plataforma en la Nube Gestión Documental </t>
  </si>
  <si>
    <t>DT21 Adicionar el contrato CTO443-17 de soporte y mantenimiento del sistema de audio existente en las estaciones y portales del sistema.</t>
  </si>
  <si>
    <t>DT22 Contratar el Servicios de soporte y mantenimiento del sistema de Audio existente en las estaciones y portales del sistema TransMilenio.</t>
  </si>
  <si>
    <t>DT24 Contratar la actualización y mantenimiento del esquema de licenciamiento corporativo Microsoft: MS Office, Sistema Operacional, Correo, Bases de Datos, herramientas de Colaboración y servicios en la nube</t>
  </si>
  <si>
    <t>DT25 Contratar la renovación de los servicios de licenciamiento y soporte a los productos Oracle y al Storage SUN 2540 con sus componentes.</t>
  </si>
  <si>
    <t>DT26 Adicionar y prorrogar el Contrato CTO210-17, cuyo objeto es "CONTRATAR EL MANTENIMIENTO Y SOPORTE DEL SISTEMA ADMINISTRATIVO Y FINANCIERO (ERP) - VERSIÓN WEB JSP7 GOBIERNO " y adicionar la obligacion para el desarrollo del modulo de Metas de los Proyectos  para la Oficina Asesora de Planeación</t>
  </si>
  <si>
    <t xml:space="preserve">DT27 Contratar el Mantenimiento y soporte del sistema administrativo y financiero ERP Versión WEB JSP7 Gobierno, y el desarrollo e eimplementación de fucnionalidades motivadas por la Legislación Colombiana y Customizaciones que se requieran durante la operación y uso de cada uno de los módulos licenciados </t>
  </si>
  <si>
    <t>DT28 Contratar la actualización del licenciamiento de AutoCAD</t>
  </si>
  <si>
    <t>DT29 Contratar la actualización y adquisición de las licencias de adobe CLOUD</t>
  </si>
  <si>
    <t>DT30 Contratar la actualización del licenciamiento de EMME/3</t>
  </si>
  <si>
    <t>DT31 Adquisición de un conjunto de licencias de software para protección de las comunicaciones realizadas con equipos moviles por el grupo Directivo de la Entidad.</t>
  </si>
  <si>
    <t>DT32 Contratar el soporte técnico especializado en administración y afinamiento de la plataforma tecnológica soportada por bases de datos Oracle, el servidor de aplicaciones Oracle y aplicaciones Oracle de TRANSMILENIO S.A.</t>
  </si>
  <si>
    <t>DT33 Adicionar el contrato CTO244-17 que tiene por objeto "Contratar la renovación del  hosting, mantenimiento, soporte y derecho de uso de un aplicativo web para la generación automática y entrega  de los certificados de IVA, Ica, retención en la fuente y timbre."</t>
  </si>
  <si>
    <t>DT34 Contratar la renovación del  hosting, mantenimiento, soporte y derecho de uso de un aplicativo web para la generación automática y entrega  de los certificados de IVA, Ica, retención en la fuente y timbre.</t>
  </si>
  <si>
    <t>DT35 Contratar el soporte, mantenimiento de la planta telefónica AVAYA 1608-I con los que cuenta actualmente TRANSMILENIO S.A.</t>
  </si>
  <si>
    <t>DT36 Adicionar el contrato CTO285-17 cuyo objeto es "Actualizacion, diseño, implementación y mantenimiento de soluciones de software para los sitios WEB de TRANSMILENIO S.A."</t>
  </si>
  <si>
    <t>DT37 Actualizacion, diseño, implementación y mantenimiento de soluciones de software para los sitios WEB de TRANSMILENIO S.A.</t>
  </si>
  <si>
    <t>DT38 Nuevo CTO Canal Dedicado de Internet 2018-2019</t>
  </si>
  <si>
    <t>DT39 Contratar el arrendamiento de equipos de cómputo y de herramientas tecnológicas, soporte técnico y mantenimiento con repuestos para TRANSMILENIO S.A.</t>
  </si>
  <si>
    <t xml:space="preserve">DT40 Adicionar y prorrogar el Contrato CTO304-17 que tiene por objeto Contratar el servicio de Outsourcing de Impresión </t>
  </si>
  <si>
    <t>DT41 Contratar el servicio de Outsourcing de Impresión</t>
  </si>
  <si>
    <t>DT42 Adquirir las garantias extendidas de equipos de computo del centro de computo administrativo</t>
  </si>
  <si>
    <t>DT43 Ampliación de la capacidad de procesamiento mediante una solución de hiperconvergencia con servicios conexos.</t>
  </si>
  <si>
    <t>DT44 Contratar la adquisición de medios para copias de respaldo.</t>
  </si>
  <si>
    <t>DT45 Contratar el  Mantenimiento preventivo y correctivo con repuestos de la infraestructura tecnológica que soporta el centro de Computo Administrativo de TRANSMILENIO S.A</t>
  </si>
  <si>
    <t>DT46 Mantenimiento preventivo y correctivo con repuestos de la infraestructura que soporta el centro de  producción audiovisual y emisión radial</t>
  </si>
  <si>
    <t>DT47 Etical Hacking " Contratar la prestación de servicios a través de una empresa especializada, para la realización de un test de intrusión (Ethical Hacking). Con el fin de detectar las posibles vulnerabilidades de seguridad de la red de datos de TRANSMILENIO S.A. en los segmentos que el ente gestor determine".</t>
  </si>
  <si>
    <t>DT48 Adicionar el contrato No..CTO284-17 que tiene por objeto "el soporte técnico especializado en administración y afinamiento de la plataforma tecnológica soportada por bases de datos Oracle, el servidor de aplicaciones Oracle y aplicaciones Oracle de TRANSMILENIO S.A."</t>
  </si>
  <si>
    <t>DT49 Contratar un servicio de soporte especializado en networking para soportar la infraestructura tecnólogica de TRANSMILENIO S.A. (Switches y Firewall)</t>
  </si>
  <si>
    <t xml:space="preserve">DT50 Adquirir una librería LTO7 para fortalecer el sistema de bakup de informacion para TRANSMILENIO S.A. </t>
  </si>
  <si>
    <t>DT51 Mantenimiento y actualización de la Herramienta Modular de Seguridad de la Información.</t>
  </si>
  <si>
    <t>DT52 Actualización de la plataforma de telefonía IP de TRANSMILENIO S.A.</t>
  </si>
  <si>
    <t>DT53 Actualización plataforma tecnológica de TRANSMILENIO S.A.</t>
  </si>
  <si>
    <t>DT54 Apoyar a   la Entidad en la implementación de la estrategia de Gobierno en Linea</t>
  </si>
  <si>
    <t>DT55 Adición CTO103-17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</si>
  <si>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DT56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</si>
  <si>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DT57 Adición CTO 97-17 "Apoyar a la Dirección de TIC´S en la ejecución de actividades técnicas y operativas como enlace con las demás dependencias de la Entidad en los temas con componente tecnológico relacionados con los Sistemas de Comunicación con los usuarios".</t>
  </si>
  <si>
    <t>DT58 Apoyar a la Dirección de TIC´S en la ejecución de actividades técnicas y operativas como enlace con las demás dependencias de la Entidad en los temas con componente tecnológico relacionados con los Sistemas de Comunicación con los usuarios".</t>
  </si>
  <si>
    <t>DT59 Adición CTO159-17 "Apoyar a la Dirección de TIC´S en las actividades relacionadas con el seguimiento a los planes a cargo de la Dirección, así como en la validación del cumplimiento a las metas en el desarrollo de la Estrategia Tic del estado aplicable a la Entidad".</t>
  </si>
  <si>
    <t>DT60 Apoyar a la Dirección de TIC´S en las actividades relacionadas con el seguimiento a los planes a cargo de la Dirección, así como en la validación del cumplimiento a las metas en el desarrollo de la Estrategia Tic del estado aplicable a la Entidad.</t>
  </si>
  <si>
    <t>DT61 Adición CTO-223-17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</si>
  <si>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DT62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</si>
  <si>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DT63 Adición CTO236-17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</si>
  <si>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DT64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</si>
  <si>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DT65 Apoyar a la Dirección de Tics en  la implementación y fortalecimiento de la estrategia de seguridad de la información de TRANSMILENIO S.A. en el marco de GEL</t>
  </si>
  <si>
    <t>DT66 Contratar los servicios profesionales para el mantenimiento e implementación de funcionalidades en la plataforma Sharepoint online para la intranet de TRANSMILENIO</t>
  </si>
  <si>
    <t>DT67 Apoyar a la Dirección de Tic  en el diseño, desarrollo, mantenimiento y puesta en marcha de  App (Aplicaciones informáticas).</t>
  </si>
  <si>
    <t>DT68 Apoyar la implementación, desarrollo y ejecución de las actividades establecidas para cumplir con la Estrategia Tecnológica y planes de la Dirección de TICs</t>
  </si>
  <si>
    <t>DBRT1 Contratar la prestación de servicios profesionales y de apoyo a la gestión estratégica de la Dirección Técnica de BRT, en el desarrollo de actividades de planeación a corto plazo y programación de los servicios troncales y rutas alimentadoras, con el fin de optimizar las condiciones operacionales que permitan mejorar la prestación del servicio al usuario.</t>
  </si>
  <si>
    <t>DBRT2 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</si>
  <si>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DBRT 3Contratar la prestación de servicios profesionales y de apoyo a la gestión estratégica de la Dirección Técnica de BRT en el desarrollo de actividades de programación de los servicios troncales y rutas alimentadoras, con el fin de mejorar las condiciones operacionales que permitan optimizar la prestación del servicio al usuario.</t>
  </si>
  <si>
    <t>DBRT4 Contratar la prestación de servicios de un profesional que nos apoye en la articulación de la fuerza operativa con la Interventoría integral para el cumplimiento de la ejecución del contrato de Interventoría Integral a los contratos de concesión, realizando el seguimiento técnico y administrativo al cumplimiento de todas las obligaciones contractuales contempladas en el mismo.</t>
  </si>
  <si>
    <t xml:space="preserve">DBRT5 Contratar la prestación de servicios de un profesional que apoye a la Dirección Técnica de BRT en la articulación, seguimiento y gestión técnica y administrativa de los contratos de fuerza operativa, que tienen por objeto apoyar la gestión de TRANSMILENIO S.A., en el desarrollo de actividades operativas, logísticas y técnicas en los 9 portales del Sistema con sus zonas de influencia, de manera que se garantice el cumplimiento de todas las obligaciones contractuales contempladas.  </t>
  </si>
  <si>
    <t>DBRT6 Contratar la prestación de servicios profesionales y de apoyo a la Dirección Técnica de BRT en la implementación de procedimientos automatizados de gestión de información operacional, para el mejoramiento continuo de la prestación del servicio de transporte.</t>
  </si>
  <si>
    <t>DBRT7 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</si>
  <si>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DBRT8 Contratar la prestación de servicios de un (1) profesional que apoye la Dirección Técnica de BRT en el análisis, definición construcción, validación y ajuste de procesos para el tratamiento de la información cuantitativa y cualitativa referida a los aspectos que influyen en el desempeño de las diferentes áreas de la Dirección Técnica de BRT, con el fin de soportar propuestas que lleven a cabo la toma de decisiones de alternativas eficientes y oportunas para el cumplimiento de los intereses de la Dirección Técnica de BRT.</t>
  </si>
  <si>
    <t>DBRT9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</si>
  <si>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DBRT10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</si>
  <si>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DBRT11 Contratar la prestación de servicios profesionales y de apoyo a la gestión estratégica de la Dirección Técnica de BRT, en el desarrollo y coordinación de actividades relacionadas con la planeación a corto plazo y optimización de la operación de los servicios troncales y rutas alimentadoras,  evaluación de los niveles de servicio de los concesionarios de operación troncal, desarrollo de procesos de mejoramiento progresivo del servicio de la operación troncal,  elaboración de estrategias de control y seguimiento al desempeño de las concesiones, elaboración de propuestas para la atención de novedades en la operación troncal, todo lo anterior, con el fin de mejorar las condiciones de la prestación del servicio.</t>
  </si>
  <si>
    <t>DBRT12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</si>
  <si>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DBRT13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</si>
  <si>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DBRT14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</si>
  <si>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 xml:space="preserve">DBRT15 Contratar la prestación de servicios de un profesional que apoye a la Dirección Técnica de BRT con las actividades de ejecución y seguimiento necesarios para mejorar el desarrollo de las actividades realizadas en las áreas de programación de servicios y control de la operación del componente troncal y de alimentación del SITP, de manera que se formulen iniciativas orientadas a mejorar las actividades que se realicen en la dependencia. </t>
  </si>
  <si>
    <t xml:space="preserve">DBRT16 Contratar la prestación de servicios profesionales y de apoyo a la Dirección Técnica de BRT, en la formulación, seguimiento, socialización y trámite de requerimientos relacionados con los planes de control de operación troncal y de alimentación.  </t>
  </si>
  <si>
    <t>DBRT17 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</si>
  <si>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 xml:space="preserve">DBRT18 Adición y Prórroga al contrato 150-17, cuyo objeto es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</si>
  <si>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DBRT19 Adición a los nueve (9) contratos de fuerza operativa que apoyan la gestión de la Entidad, para desarrollar actividades operativas, logísticas y técnicas del Sistema TransMilenio en los 9 portales con su zona de influencia, en coordinación técnica permanente y actividades operativas, logísticas y técnicas del Sistema TransMilenio.</t>
  </si>
  <si>
    <t>DBRT20 Adición y Prórroga al contrato 295-17, cuyo objeto es Contratar la prestación de servicios profesionales y de apoyo a la Dirección Técnica de BRT en el desarrollo y mejora de procesos automáticos de gestión de la información derivada de la operación del Sistema TransMilenio.</t>
  </si>
  <si>
    <t>DBRT21 Adición y prórroga al contrato 253-17, cuyo objeto es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</si>
  <si>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DBRT22 Adición y Prórroga al contrato 389-17, cuyo objeto es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</si>
  <si>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DBRT23 Adición y Prórroga al contrato 250-17, cuyo objeto es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</si>
  <si>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DBRT24 Contratar una(s) persona(s) jurídica(s) que apoye(n) la gestión de TRANSMILENIO S.A. para desarrollar actividades operativas, logísticas y técnicas del Sistema TransMilenio en: Portal Américas con su zona de influencia, Portal Sur con su zona de influencia, Portal Tunal con su zona de influencia, Portal Usme con su zona de influencia, Portal 20 de julio con su zona de influencia, Portal Eldorado con su zona de influencia, Portal Norte con su zona de influencia, Portal Suba con su zona de influencia, Portal 80 con su zona de influencia, en coordinación técnica permanente de TRANSMILENIO S.A.</t>
  </si>
  <si>
    <t xml:space="preserve">DBRT25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</si>
  <si>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DBRT26 Contratar la prestación de servicios profesionales y de apoyo a la Dirección Técnica de BRT en el desarrollo y mejora de procesos automáticos de gestión de la información derivada de la operación del Sistema TransMilenio.</t>
  </si>
  <si>
    <t>DBRT27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</si>
  <si>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DBRT28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</si>
  <si>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DBRT29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</si>
  <si>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DB1 Contratar los servicios de Interventoría para la supervisión de la operación del año 2018 (Septiembre a Diciembre)</t>
  </si>
  <si>
    <t>DB2 Adición al Contrato N° CTO290-17 (Contrato de la interventoría)</t>
  </si>
  <si>
    <t>DB3 Contratar los servicios de asesoría técnica especializada para la formulación, estimación y estructuración de un modelo de supervisión acorde a las características de la los procesos misionales y las definiciones estipuladas en los contratos del SITP Fase I, II y III .  El modelo debe contemplar la funcionalidad del aplicativo Vihanet</t>
  </si>
  <si>
    <t>DB4 Contratar los servicios de asesoría técnica especializada  para la estructuración de un modelo que permita la medición de la gestión de los centros de control</t>
  </si>
  <si>
    <t>DB5 Contratar la prestación de servicios de apoyo a la gestión en el desarrollo de un módulo de capacitación virtual para el personal técnico de supervisión de la operación en el componente zonal del Sistema.</t>
  </si>
  <si>
    <t>DB6 Contratar la prestación de servicios profesionales para apoyar a la Dirección Técnica de Buses (DTB) en su obligación de diseñar e implementar esquemas y estrategias que soporten en las áreas de programación, y planeación estratégica de las rutas de transporte.</t>
  </si>
  <si>
    <t>DB7 Contratar la prestación de servicios profesionales para apoyar a la Dirección Técnica de Buses en la formulación, ejecución y seguimiento de Proyectos encaminados a la implementación de medidas operacionales que permitan optimizar la prestación del servicio.</t>
  </si>
  <si>
    <t>DB8 Contratar la prestación de servicios profesionales para el apoyo a la gestión de la Dirección Técnica de Buses, mediante el acompañamiento y asistencia desde la perspectiva jurídica a los programas, proceso, iniciativas y actividades que son competencia de la Dirección Técnica de Buses.</t>
  </si>
  <si>
    <t xml:space="preserve">DB9 Contratar la prestación de servicios profesionales para apoyar a la Dirección Técnica de Buses en su obligación de realizar el seguimiento y control administrativo y operativo a las actividades propias del contrato de interventoría del SITP, en los temas de su competencia. </t>
  </si>
  <si>
    <t>DB10 Contratar la prestación de servicios profesionales para apoyar a la Dirección Técnica de Buses en la generación de procesos automáticos que optimicen el procesamiento y consulta de información resultante de la operación del Sistema Integrado de Transporte Publico (SITP)</t>
  </si>
  <si>
    <t>DB11 Contratar la prestación de servicios profesionales de apoyo a la Dirección Técnica de Buses en las actividades relacionadas con el control administrativo, coadyuvar con la supervisión y el control a la operación en los diferentes esquemas del SITP, conforme a los estándares de calidad y lineamientos dados por TRANSMILENIO S.A.</t>
  </si>
  <si>
    <t>DB12 Contratar la prestación de servicios profesionales para apoyar a la Dirección Técnica de Buses en la medición, evaluación y análisis de las actividades derivadas a la gestión de mantenimiento de los concesionarios del SITP en su componente zonal.</t>
  </si>
  <si>
    <t>DB13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</si>
  <si>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DB14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</si>
  <si>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DB15 Adición al Contrato N° CTO280-17</t>
  </si>
  <si>
    <t>DB16 Adición al Contrato N° CTO155-17</t>
  </si>
  <si>
    <t>DB17 Adición al Contrato N° CTO137-17</t>
  </si>
  <si>
    <t>DB18 Adición al Contrato N° CTO183-17</t>
  </si>
  <si>
    <t>DB19 Adición al Contrato N° CTO194-17</t>
  </si>
  <si>
    <t>DB20 Adición al Contrato N° CTO202-17</t>
  </si>
  <si>
    <t>DB21 Adición al Contrato N° CTO231-17</t>
  </si>
  <si>
    <t>DB22 Adición al Contrato N° CTO281-17</t>
  </si>
  <si>
    <t>DB23 Adición al Contrato N° CTO282-17</t>
  </si>
  <si>
    <t>DB24 Adición al Contrato N° CTO283-17</t>
  </si>
  <si>
    <t>DB25 Adición al Contrato N° CTO339-17</t>
  </si>
  <si>
    <t>DB26 Adición al Contrato N° CTO316-17</t>
  </si>
  <si>
    <t>DB27 Adición al Contrato N° CTO319-17</t>
  </si>
  <si>
    <t>DB28 Adición al Contrato N° CTO272-17</t>
  </si>
  <si>
    <t>DB29 Adición al Contrato N° CTO190-17</t>
  </si>
  <si>
    <t>DB30 Adición al Contrato N° CTO191-17</t>
  </si>
  <si>
    <t>DB31 Adición al Contrato N° CTO228-17</t>
  </si>
  <si>
    <t>DB32 Adición al Contrato N° CTO188-17</t>
  </si>
  <si>
    <t>DB33  Adición al Contrato N° CTO224-17</t>
  </si>
  <si>
    <t>DB34 Adición al Contrato N° CTO189-17</t>
  </si>
  <si>
    <t>DB35 Adición al Contrato N° CTO326-17</t>
  </si>
  <si>
    <t>DB36 Adición al Contrato N° CTO287-17</t>
  </si>
  <si>
    <t>DB37 Adición al Contrato N° CTO271-17</t>
  </si>
  <si>
    <t>DB38 Adición al Contrato N° CTO276-17</t>
  </si>
  <si>
    <t>DB39 Adición al Contrato N° CTO266-17</t>
  </si>
  <si>
    <t>DB40 Adición al Contrato N° CTO262-17</t>
  </si>
  <si>
    <t>DB41 Adición al Contrato N° CTO274-17</t>
  </si>
  <si>
    <t>DB42 Adición al Contrato N° CTO263-17</t>
  </si>
  <si>
    <t>DB43 Adición al Contrato N° CTO264-17</t>
  </si>
  <si>
    <t>DB44 Adición al Contrato N° CTO299-17</t>
  </si>
  <si>
    <t>DB45 Adición al Contrato N° CTO226-17</t>
  </si>
  <si>
    <t>DB46 Adición al Contrato N° CTO139-17</t>
  </si>
  <si>
    <t>DB47 Adición al Contrato N° CTO215-17</t>
  </si>
  <si>
    <t>DB48 Adición al Contrato N° CTO153-17</t>
  </si>
  <si>
    <t>DB49 Adición al Contrato N° CTO138-17</t>
  </si>
  <si>
    <t>DB50 Adición al Contrato N° CTO171-17</t>
  </si>
  <si>
    <t>DB51 Adición al Contrato N° CTO182-17</t>
  </si>
  <si>
    <t>DB52 Adición al Contrato N° CTO201-17</t>
  </si>
  <si>
    <t>DB53 Adición al Contrato N° CTO203-17</t>
  </si>
  <si>
    <t>DB54 Adición al Contrato N° CTO205-17</t>
  </si>
  <si>
    <t>DB55 Adición al Contrato N° CTO206-17</t>
  </si>
  <si>
    <t>DB56 Adición al Contrato N° CTO173-17</t>
  </si>
  <si>
    <t>DB57 Adición al Contrato N° CTO172-17</t>
  </si>
  <si>
    <t>DB58 Adición al Contrato N° CTO217-17</t>
  </si>
  <si>
    <t>DB59 Adición al Contrato N° CTO216-17</t>
  </si>
  <si>
    <t>DB60 Adición al Contrato N° CTO252-17</t>
  </si>
  <si>
    <t>DB61 Contratar la prestación de servicios profesionales para la ejecución de actividades relacionadas con el seguimiento, procesamiento, estructuración y análisis de indicadores referentes a la gestión de la flota del SITP en su componente zonal.</t>
  </si>
  <si>
    <t>DB62 Contratar la prestación de servicios de personal técnico que apoye la dirección técnica de buses con el seguimiento del estado de los vehículos y de la gestión de mantenimiento de los concesionarios dentro de los estandares de calidad y lineamientos establecidos por TRANSMILENIO S.A.</t>
  </si>
  <si>
    <t>DB63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</si>
  <si>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DB64 Contratar la prestación de servicios de un (1) técnico que brinde apoyo logístico al área de flota de la dtb para el seguimiento del estado de los vehiculos y de la gestión de mantenimiento de los concesionarios dentro de los estandares de calidad y lineamientos dados por TRANSMILENIO S.A.</t>
  </si>
  <si>
    <t>DB65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</si>
  <si>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DB66 Contratar la prestación de servicios  de personal técnico que apoye a la dirección técnica de buses con el seguimiento del estado de los vehículos y de la gestión de mantenimiento de los concesionarios dentro de los estándares de calidad y lineamientos establecidos por TRANSMILENIO S.A.</t>
  </si>
  <si>
    <t>DB67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</si>
  <si>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DB68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</si>
  <si>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DB69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</si>
  <si>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DB70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</si>
  <si>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DB71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</si>
  <si>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DB72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</si>
  <si>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DB73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</si>
  <si>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DB74 Contratar la prestación de servicios de personal profesional que realice la gestión y ejecución de las actividades y labores que requiere la dirección técnica de buses para verificar el cumplimiento de las tareas y obligaciones a cargo de la interventoria integral a los contratos de concesión del SITP.</t>
  </si>
  <si>
    <t>DB75 Contratar la prestación de servicios de personal que brinde apoyo operativo a la dirección técnica de buses en el monitoreo y seguimiento de las 13 zonas del sistema integrado de transporte público SITP.</t>
  </si>
  <si>
    <t>DB76 Contratar la prestación de servicios de personal que brinde apoyo operativo a la dirección técnica de buses en el monitoreo y seguimiento de las 13 zonas del sistema integrado de transporte público SITP.</t>
  </si>
  <si>
    <t>DB77 Contratar la prestación de servicios de personal profesional que apoye a la dirección técnica de buses (dtb) con las actividades de ejecución y seguimiento necesarias para satisfacer los requisitos del sistema integrado de gestión de la entidad, y soportar los requerimientos administrativos de la dirección.</t>
  </si>
  <si>
    <t>DB78 Contratar la prestación de servicios técnicos de apoyo a la dirección técnica de buses en las actividades encaminadas a la consolidación, organización, análisis de la información y proyección de respuestas a los usuarios, que se derive de la atención de peticiones, quejas y reclamos presentados por la ciudadanía y/u por los organismos de control en relación con la gestión del SITP.</t>
  </si>
  <si>
    <t>DB79 Contratar la prestación de servicios de personal profesional que apoye a la entidad con la consolidación de la información y con el desarrollo de las actividades de soporte necesarias para la elaboración y actualización de los manuales y procedimientos que sean requeridos para el sistema en el componente zonal.</t>
  </si>
  <si>
    <t>DB80 Contratar la prestación de servicios profesionales para el desarrollo de las actividades relacionadas con la articulación y seguimiento de la planeación operacional y estratégica de la dirección técnica de buses (dtb).</t>
  </si>
  <si>
    <t>DB81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</si>
  <si>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DB82 Contratar la prestación de servicios profesionales para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</si>
  <si>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DB83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</si>
  <si>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DB84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</si>
  <si>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DB85 Contratar la prestación de servicios profesionales de apoyo a la dirección técnica de buses en los temas relacionados con la gestión para la supervisión operativa y/o administrativa a los concesionarios de operación zonal del SITP.</t>
  </si>
  <si>
    <t>DB86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</si>
  <si>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DB87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</si>
  <si>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DB88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</si>
  <si>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DB89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</si>
  <si>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DB90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</si>
  <si>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DB91 Contratar la prestación de servicios técnicos de apoyo a la dirección técnica de buses en las actividades encaminadas al proceso consolidación, organización y análisis de la información que se derive de la supervisión y control a la operación en los diferentes esquemas del SITP.</t>
  </si>
  <si>
    <t>DB92 Contratar la prestacion de servicios de un (1) bachiller que brinde el apoyo a la dirección técnica de buses en las actividades encaminadas a la coordinación de personal en via y de los diferentes procesos de supervisión y control a la operación en los diferentes esquemas del SITP.</t>
  </si>
  <si>
    <t>DB93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</si>
  <si>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DB94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</si>
  <si>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DB95 Contratar la prestación de servicios de un (1) bachiller que brinde el apoyo a la dirección técnica de buses en las actividades encaminadas al proceso de supervisión y control a la operación en los diferentes esquemas del SITP.</t>
  </si>
  <si>
    <t>DB96 Contratar la prestación de servicios de un (1) bachiller que brinde el apoyo a la dirección técnica de buses en las actividades encaminadas al proceso de supervisión y control a la operación en los diferentes esquemas del SITP.</t>
  </si>
  <si>
    <t>DB97 Contratar la prestación de servicios de un (1) bachiller que brinde el apoyo a la dirección técnica de buses en las actividades encaminadas al proceso de supervisión y control a la operación en los diferentes esquemas del SITP.</t>
  </si>
  <si>
    <t>DB98 Contratar la prestación de servicios de un (1) bachiller que brinde el apoyo a la dirección técnica de buses en las actividades encaminadas al proceso de supervisión y control a la operación en los diferentes esquemas del SITP.</t>
  </si>
  <si>
    <t>DB99 Contratar la prestación de servicios de un (1) bachiller que brinde el apoyo a la dirección técnica de buses en las actividades encaminadas al proceso de supervisión y control a la operación en los diferentes esquemas del SITP,.</t>
  </si>
  <si>
    <t>DB100 Contratar la prestación de servicios de un (1) bachiller que brinde el apoyo a la dirección técnica de buses en las actividades encaminadas al proceso de supervisión y control a la operación en los diferentes esquemas del SITP.</t>
  </si>
  <si>
    <t>DB101 Contratar la prestación de servicios de un (1) bachiller que brinde el apoyo a la dirección técnica de buses en las actividades encaminadas al proceso de supervisión y control a la operación en los diferentes esquemas del SITP.</t>
  </si>
  <si>
    <t>DB102 Contratar la prestación de servicios de un (1) bachiller que brinde el apoyo a la dirección técnica de buses en las actividades encaminadas al proceso de supervisión y control a la operación en los diferentes esquemas del SITP.</t>
  </si>
  <si>
    <t>DB103 Contratar la prestación de servicios de un (1) bachiller que brinde el apoyo a la dirección técnica de buses en las actividades encaminadas al proceso de supervisión y control a la operación en los diferentes esquemas del SITP.</t>
  </si>
  <si>
    <t>DB104 Contratar la prestación de servicios de un (1) bachiller que brinde el apoyo a la dirección técnica de buses en las actividades encaminadas al proceso de supervisión y control a la operación en los diferentes esquemas del SITP.</t>
  </si>
  <si>
    <t>DB105 Contratar la prestación de servicios de un (1) bachiller que brinde el apoyo a la dirección técnica de buses en las actividades encaminadas al proceso de supervisón y control a la operación en los diferentes esquemas del SITP.</t>
  </si>
  <si>
    <t>DB106 Contratar la prestación de servicios de un (1) bachiller que brinde el apoyo a la dirección técnica de buses en las actividades encaminadas al proceso de supervisión y control a la operación en los diferentes esquemas del SITP.</t>
  </si>
  <si>
    <t>DB107 Contratar la prestación de servicios de un (1) bachiller que brinde el apoyo a la dirección técnica de buses en las actividades encaminadas al proceso de supervisión y control a la operación en los diferentes esquemas del SITP.</t>
  </si>
  <si>
    <t>DB108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</si>
  <si>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DB109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</si>
  <si>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DB110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</si>
  <si>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DS1 Contratar  y/o adicionar a contrato de prestación de servicios para desarrollar esquemas de intervención basados en la mediación social, pedagogía, apoyo y orientación al ciudadano en aspectos relacionados con operación del sistema, seguridad y convivencia</t>
  </si>
  <si>
    <t>DS2 Contratar  y/o adicionar los contratos existentes para la prestación de servicio de la instalación y / o repotenciación y / o mantenimiento de elementos de infraestructura física, técnica y tecnológica para mitigar la evasión en el Sistema.</t>
  </si>
  <si>
    <t>DS3 Suscribir y/o adicionar un contrato para la prestación de servicios de estructuración y ejecución del plan de medios, acceso a espacios de divulgación en medios masivos de comunicación,  desarrollo de medios digitales y audiovisuales y campañas persuasivas e informativas en vía.</t>
  </si>
  <si>
    <t>DS4 Contratar la prestación de servicios para gestionar y coordinar la implementación del Plan Anti-Evasión en los componentes de infraestructura física y tecnológica así como en la generación de información asociada a proyectos estratégicos de la problemática de evasión en el Sistema TransMilenio.</t>
  </si>
  <si>
    <t>DS5 Adicionar al CTO177-17 cuyo objeto es la prestación de servicios profesionales para coordinar y realizar el seguimiento técnico y operativo a los proyectos que se realizan para mitigar la evasión del pago en el sistema TransMilenio.</t>
  </si>
  <si>
    <t>DS6 Contratar la prestación de servicios profesionales para coordinar y realizar el seguimiento técnico y operativo a los proyectos que se realizan para mitigar la evasión del pago en el sistema TransMilenio.</t>
  </si>
  <si>
    <t>DS7 Contratar la prestación de servicios de un profesional para apoyar la gestión interinstitucional asociada al proyecto anti-evasión, haciendo seguimiento y monitoreo a las estrategias de pedagogía a los evasores, desarrollo de prototipo anti evasión y puesta en marcha del proyecto piloto de infraestructura en la fase de implementación.</t>
  </si>
  <si>
    <t>DS8 Contratar la prestación de servicios de un profesional para coordinar y realizar el seguimiento técnico  del plan estratégico anti evasión y los proyectos e iniciativas que se formulen para mitigar la evasión del pago en el Sistema Transmilenio.</t>
  </si>
  <si>
    <t>DS9 Contratar la prestación de servicios de apoyo a la gestión para hacer análisis de información del comportamiento de la evasión en el Sistema troncal y zonal de TRANSMILENIO S.A.</t>
  </si>
  <si>
    <t>DS10 Contratar la prestación de servicios de apoyo a la gestión para acompañar desde el enfoque administrativo los planes, programas y actividades que se desarrollen en las diferentes estrategias para mitigar la evasión del pago en el Sistema Transmilenio</t>
  </si>
  <si>
    <t>DS11 Contratar el estudio para el diseño de la metodología de recolección de datos, definición de los criterios de selección y determinación de la muestra necesaria, para establecer la línea base de evasión y la caracterización del evasor en el componente zonal (servicios urbanos, complementarios, especiales y de alimentación) del Sistema Integrado de Transporte Público de Bogotá (SITP).</t>
  </si>
  <si>
    <t>DS12 Contratar una consultoría para establecer la línea base de evasión en el componente zonal del sistema de transporte masivo de Bogotá, TransMilenio, y generar un modelo de fortalecimiento de capacidades de análisis y seguimiento al interior de TransMilenio S.A</t>
  </si>
  <si>
    <t>DS13 Adicionar y prorrogar al convenio 391 de 2016 cuyo objeto es "Anuar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permitan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t>
  </si>
  <si>
    <t xml:space="preserve">DS14 Contratar y/o adicionar los servicios de apoyo logistico, montaje o desmontaje de carpas y servicio de transporte </t>
  </si>
  <si>
    <t>DS15 Contratar el suministro de insumos para impresión litográfica que requiera TRANSMILENIOS.A. con el fin de realizar impresos litográficos sobre papel, de conformidad con las especificaciones que para el efecto entregue la entidad y de acuerdo a las directrices distritales y nacional es sobre el particular.</t>
  </si>
  <si>
    <t xml:space="preserve">DS16 Contratar y/o adicionar los contratos existentes de adquisición de bienes y servicios, para la realización de intervenciones, campañas persuasivas e informativas en vía, en temas relacionados con Seguridad Vial </t>
  </si>
  <si>
    <t>DS17 Adicionar al  CTO17-17 cuyo objeto es la prestación de servicios profesionales para apoyar la generación de estándares de seguimiento de seguridad física y la implementación de estrategias de monitoreo de la seguridad física en el Sistema TransMilenio.</t>
  </si>
  <si>
    <t>DS18 Contratar la prestación de servicios profesionales para apoyar la generación de estándares de seguimiento de seguridad física y la implementación de estrategias de monitoreo de la seguridad física en el Sistema TransMilenio.</t>
  </si>
  <si>
    <t>DS19 Adicionar al CTO63-17 cuyo objeto es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</si>
  <si>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DS20 Contratar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</si>
  <si>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DS21 Adicionar al CTO78-17 cuyo objeto es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</si>
  <si>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DS22 Contratar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</si>
  <si>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DS23 Adicionar  al CTO329-17 cuyo objeto es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</si>
  <si>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DS24 Contratar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</si>
  <si>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DS25 Adicionar al CTO184-17 cuyo objeto es la prestación de servicios de apoyo a la gestión para la clasificación, depuración y entrega de la información de la dirección técnica de seguridad, relacionada con los eventos de seguridad operacional y física que se presentan en el sistema.</t>
  </si>
  <si>
    <t>DS26 Contratar la prestación de servicios de apoyo a la gestión para la clasificación, depuración y entrega de la información de la dirección técnica de seguridad, relacionada con los eventos de seguridad operacional y física que se presentan en el sistema.</t>
  </si>
  <si>
    <t>DS27 Adicionar al CTO378-17cuyo objeto es la prestación de servicios de apoyo a la gestión para acompañar desde el enfoque técnico administrativo los diferentes planes, programas, procesos e iniciativas que se encuentran a cargo de la dirección encargada de la seguridad del sistema TransMilenio.</t>
  </si>
  <si>
    <t>DS28 Adicionar al CTO197-17 cuyo objeto es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</si>
  <si>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DS29 Contratar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</si>
  <si>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DS30 Adicionar al CTO 145-17 cuyo objeto es la prestación de servicios profesionales para el apoyo a la gestión de la dirección técnica de seguridad, en los diferentes procesos, planes, programas e iniciativas relacionados con acciones requeridas de planeación y del sistema integrado de gestión.</t>
  </si>
  <si>
    <t>DS31 Contratar  la prestación de servicios profesionales para el apoyo a la gestión de la dirección técnica de seguridad, en los diferentes procesos, planes, programas e iniciativas relacionados con acciones requeridas de planeación y del sistema integrado de gestión.</t>
  </si>
  <si>
    <t>DS32 Adicionar al CTO187-17 cuyo objeto es la prestación de servicios profesionales para el apoyo a la gestión de la dirección técnica de seguridad, mediante el acompañamiento y asistencia desde la perspectiva jurídica a los programas, procesos, iniciativas y actividades adelantadas por la dirección.</t>
  </si>
  <si>
    <t>DS33 Contratar la prestación de servicios profesionales para el apoyo a la gestión de la dirección técnica de seguridad, mediante el acompañamiento y asistencia desde la perspectiva jurídica a los programas, procesos, iniciativas y actividades adelantadas por la dirección.</t>
  </si>
  <si>
    <t>DS34 Contratar la prestación de servicios de apoyo a la gestión para el seguimiento operativo a los contratos de vigilancia del Sistema TransMilenio y la interventoría a este contrato, así como tareas de apoyo relacionadas con la seguridad física del Sistema TransMilenio.</t>
  </si>
  <si>
    <t>DS35 Contratar la prestación de servicios profesionales para la generación de elementos técnicos y operativos  relacionados con las actividades de gestión e implementación que generan impacto en las problemáticas de seguridad y evasión en el Sistema TransMilenio, desarrollando también la planeación, organización y ejecución de dichas acciones con los actores externos que tienen injerencia en los mismos.</t>
  </si>
  <si>
    <t>DS36 Contratar la prestación de servicios profesionales para el apoyo de la gestión de la Dirección Técnica de Seguridad, en los diferentes procesos, actividades, seguimientos, programas e iniciativas relacionados con aspectos de emergencias y contingencias del Sistema TransMilenio.</t>
  </si>
  <si>
    <t>DS37 Contratar la prestación de servicios profesionales para el desarrollo de los análisis e inspecciones de seguridad vial que sean requeridos por la Dirección Técnica de Seguridad.</t>
  </si>
  <si>
    <t>DS38 Contratar la prestación de servicios profesionales con el fin de asesorar y acompañar a la Dirección Técnica de Seguridad en el diseño de los lineamientos y criterios de seguridad vial que fortalezcan la prestación del servicio gestionado por TRANSMILENIO S.A, así como para la generación y desarrollo de proyectos estratégicos de seguridad vial.</t>
  </si>
  <si>
    <t>DS39 Contratar la prestación de servicios de apoyo a la gestión para hacer análisis de la información de la Dirección Técnica de Seguridad, relacionada con los eventos de seguridad operacional de TRANSMILENIO S.A.</t>
  </si>
  <si>
    <t>DS40 Contratar la prestación de servicios de apoyo a los diferentes planes, programas, procesos e iniciativas de la Dirección Técnica de Seguridad, incluyendo el seguimiento y control administrativo - operativo que realiza la Dirección a las tareas y actividades desarrolladas por la Interventoría del SITP en lo concerniente a los aspectos de Seguridad dentro del marco de sus obligaciones contractuales.</t>
  </si>
  <si>
    <t>DS41 Contratar y/o adicionar los contratos existentes para la prestación del servicio de vigilancia en la infraestructura del Sistema TransMilenio, cicloparqueaderos y en la sede administrativa.</t>
  </si>
  <si>
    <t>DS42 Contratar y/o adicionar los contratos existentes para la prestación del servicio de interventoría técnica, administrativa y financiera del contrato de prestación de servicios de vigilancia y seguridad privada, supervisado por la Dirección Técnica de Seguridad de TRANSMILENIO S.A.</t>
  </si>
  <si>
    <t xml:space="preserve">DS43 Contratar y/o adicionar los contratos existentes para adquirir un servicio tendiente a identificar y proponer medidas de prevención de accidentes en el Sistema de Transporte Público Gestionado por TRANSMILENIO S.A., enfocado en el análisis de la accidentalidad y el levantamiento de información primaria en vía de los eventos de accidentalidad y seguridad pública, con el fin de establecer causalidades y proponer acciones de mejora que procuren la disminución de los índices de accidentalidad y seguridad del Sistema. </t>
  </si>
  <si>
    <t>OAP1 Adicion al contrato No. 361 de 2017  cuyo objeto es "Contratar la prestación de servicios de apoyo a la gestión de la Oficina Asesora de Planeación, en el soporte a los procesos de desarrollo estratégico de la Entidad".</t>
  </si>
  <si>
    <t>OAP2 Contratar la prestación de servicios de apoyo a la gestión de la Oficina Asesora de Planeación, en el soporte a los procesos de desarrollo estratégico de la Entidad.</t>
  </si>
  <si>
    <t>OAP3 Adición al contrato No. 366 de 2017  Contratar la prestación de servicios profesionales tendientes a la evaluación de factibilidad de las Alianzas Público Privadas puestas en consideración de TRANSMILENIO S.A.</t>
  </si>
  <si>
    <t>OAP4Contratar los servicios profesionales de apoyo a la Oficina Asesora de Planeación en las actividades correspondientes a la ejecución de proyectos institucionales para logro de los objetivos TRANSMILENIO S.A.</t>
  </si>
  <si>
    <t>OAP7 Contratar los servicios de auditoría de certificación bajo los requisitos de la norma ISO</t>
  </si>
  <si>
    <t>OAP8 Contratar los servicios para realizar un diagnóstico del SIG</t>
  </si>
  <si>
    <t>OAP9 Contratar lo servicios profesionales para apoyar los procesos de sensibilización de los trabajadores oficiales en el marco del Sistema Integrado de Gestión en concordancia con los requisitos establecidos en la nomra ISO con el próposito de obtener la c ertificación del SIG de la Entidad.</t>
  </si>
  <si>
    <t>OAP10 Contratar la prestación de servicios para realizar las labores de Apoyo en los proyectos institucionales para el cumplimiento de los objetivos de TRANSMILENIO S.A.</t>
  </si>
  <si>
    <t xml:space="preserve">OAP11Contratar los servicios para adelantar procesos de seguimiento y control ambiental en el marco del Plan Institucional de Gestión Ambiental </t>
  </si>
  <si>
    <t>OCI1 Adicionar y prorrogar el contrato 3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</si>
  <si>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OCI2 Adicionar y prorrogar el contrato 385 de 2017, cuyo objeto es "Contratar la prestación de servicios de una persona que brinde apoyo a la Oficina de Control Interno para el desarrollo de las actividades previstas en el área en la ejecución del Plan Anual, aprobado por el comité del Sistema Integrado de Gestión para la Oficina de Control Interno de TRANSMILENIO S.A. de acuerdo con las asignaciones de responsabilidades realizadas por el Jefe de la Dependencia y/o el Supervisor del contrato, así como las establecidas en los compromisos contractuales."</t>
  </si>
  <si>
    <t>OCI3 Adicionar y prorrogar el contrato 6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</si>
  <si>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OCI4 Adicionar y prorrogar el contrato 292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</si>
  <si>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OCI8 Contratar la prestación de servicios profesionales y/o técnicos para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</si>
  <si>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OCI9 Adquisición de un software de auditoría que maneje riesgos y planes de mejoramiento.</t>
  </si>
  <si>
    <t>SAUC1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</si>
  <si>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SAUC2 Contratar  la  prestación  de  servicios  de  un  auxiliar  para  el apoyo  del  área  de  Servicio  al  Ciudadano  en  el  seguimiento  y control  a  las  respuestas  emitidas  por  las  dependencias  en requerimientos físicos de TRANSMILENIO S.A.</t>
  </si>
  <si>
    <t>SAUC3 Contratar  la  prestación  de  servicios  de  un  auxiliar  para  el apoyo  del  área  de  Servicio  al  Ciudadano  en  el  proceso  de centralización de PQRS realizando seguimiento a los criterios de   calidad   de   los   requerimientos   ciudadanos   interpuestos ante la Entidad</t>
  </si>
  <si>
    <t>SAUC4 Prestación  de  servicios  profesionales  de  un Abogado,  para el desarrollo     estratégico     integral      de     la     Defensoría     del Ciudadano   Usuario,  especialmente  para el diseño integral de las    políticas    para    el    fortalecimiento    Institucional    y    su consolidación al interior del Sistema Integrado de Transporte Público   en   el   marco   del   desarrollo   de   la   misión   de   esta dependencia y la Resolución 632 de 2015 y la reglamentación distrital en torno a la Defensoría del Ciudadano Usuario.</t>
  </si>
  <si>
    <t>SAUC5 Contratar  la   prestación   de   Servicio   de   un   auxiliar  para  el apoyo a la gestión de la Defensoría  del Ciudadano Usuario en el sistema de transporte  público en los  componentes zonales y  troncales,  en  el  desarrollo  de  las  actividades  que  realiza  la Dependencia</t>
  </si>
  <si>
    <t>SAUC6 Prestación   de   los   servicios   profesionales  para   capacitar  al personal   de   TRANSMILENIO   S.A.   como   facilitadores   de   la convivencia  para  Defensoría  del Usuario  y así  mismo prestar apoyo    colaborativo    en    la    gestión    desarrollada    por    la Defensoría del Usuario.</t>
  </si>
  <si>
    <t>SAUC7 Contratar y/o adicionar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</si>
  <si>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SAUC8 Contratar y /o adicionar la Estructuración,  elaboración,  toma de información a  través de encuestas    personalizadas    (no    telefónicas),    evaluación    y cálculo   de   la   satisfacción   del   usuario   con   el   desempeño operativo   de   cada   uno   de   los   Operadores   Troncales   y/o Operadores    Alimentadores    y/o    Operadores    Zonales    del Sistema    Integrado    de    Transporte    Público    así    como    la satisfacción   del   usuario   con   los   demás   componentes   del Sistema.</t>
  </si>
  <si>
    <t>SAUC9 Contratar una persona profesional en diseño gráfico, medios audiovisuales, publicidad o carreras similares, para apoyar la gestión del componente de Audiovisual de la Subgerencia de Comunicaciones y Atención al Usuario con la coordinación, implementación, organización, evaluación y ejecución de los planes y proyectos propios de este componente, así como la creación y ejecución de estrategias creativas e innovadoras de comunicación audiovisual, según características que se establezcan al interior de la Subgerencia y con miras a informar acerca del sistema de transporte público de Bogotá gestionado por TRANSMILENIO S.A.</t>
  </si>
  <si>
    <t>SAUC10 Contratar  una   persona   que   preste   los   servicios   de   diseño gráfico    para    apoyar    la    gestión    de    la    Subgerencia    de Comunicaciones    y    Atención    al    Usuario,    en    el    diseño   y elaboración de piezas gráficas de comunicación para diversos medios   impresos   de   exhibición   como   pendones   y  afiches, entre  otros,  así  como  el  montaje  digital  de mapas,  tableros y esquemas  de   rutas  y  otros  diseños   de  piezas   y  contenido sobre  el  sistema  de transporte  público de  Bogotá gestionado por TRANSMILENIO S.A.</t>
  </si>
  <si>
    <t>SAUC11 Contratar  una   persona   que   preste   los   servicios   de   diseño gráfico    para    apoyar    la    gestión    de    la    Subgerencia    de Comunicaciones    y    Atención    al    Usuario,    en    el    diseño   y elaboración de piezas gráficas de comunicación para diversos medios  impresos  de  distribución  como  volantes,  plegables, cartillas,   entre   otros,   así   como   el   diseño   de   avisos   para publicar en medios impresos de pauta como prensa y revista, y  otros  diseños  de  piezas  y  contenido  sobre  el  sistema  de transporte  público de Bogotá gestionado por TRANSMILENIO S.A.</t>
  </si>
  <si>
    <t>SAUC12 Contratar  una   persona   que   preste   los   servicios   de   diseño gráfico    para    apoyar    la    gestión    de    la    Subgerencia    de Comunicaciones    y    Atención    al    Usuario,    en    el    diseño   y elaboración  de  piezas  gráficas  de  señalización  y  orientación, para   el   Sistema   TransMilenio   y   en   general   el   Sistema   de Transporte   Público,   tales   como:   guías   generales,   guías   de estación,  mapas  de  rutas  alimentadoras,  planos  de  portales, entre otras, así como el montaje digital de banners, botones y otras  piezas  para  redes  sociales,  páginas  web  e  intranet  y otros   diseños   de   piezas   y   contenido   sobre   el   sistema   de transporte  público de Bogotá gestionado por TRANSMILENIO S.A.</t>
  </si>
  <si>
    <t>SAUC13 Contratar una persona que preste los servicios de diseño gráfico para apoyar la gestión de la Subgerencia de Comunicaciones y Atención al Usuario, en la gestión y producción de la integración de medios y contenidos audiovisuales para promover información del Sistema TransMilenio y en general el Sistema de Transporte Público desarrollando proyectos a través del dominio técnico y conceptual de las tecnologías y software con criterio estético y ético acordes al proceso pedagógico hacia los usuarios que adelanta la Subgerencia de Comunicaciones y Atención al Usuario, así como la realización de otras piezas y contenido que se requiera sobre el sistema de transporte público de Bogotá gestionado por TRANSMILENIO S.A.</t>
  </si>
  <si>
    <t>SAUC14 Contratar  una   persona   que   preste   los   servicios   de   diseño gráfico    para    apoyar    la    gestión    de    la    Subgerencia    de Comunicaciones    y    Atención    al    Usuario,    en    el    diseño   y elaboración     de     piezas     gráficas     de     merchandising     o informativas     como     manillas,     esferos,     camisetas,     floor graphics, globos, botones, entre otras, así como el montaje de carteleras   informativas,   apoyo   en   la   toma   fotográfica   de eventos  y  realización  de  otros  diseños  de  piezas  y  contenido sobre  el  sistema  de transporte  público de  Bogotá gestionado por TRANSMILENIO S.A.</t>
  </si>
  <si>
    <t>SAUC15 Celebrar un convenio o contrato interadministrativo de apoyo a la gestión, que permita contar con el servicio de producción y entrega o  instalación  y  desinstalación del  material impreso y promocional requerido por TRANSMILENIO S.A. conforme a las especificaciones  que  para el efecto entregue la entidad de acuerdo   a   las   directrices   distritales   y  nacionales   sobre   el particular,   para   la   realización   de   piezas   de   comunicación sobre el sistema de transporte público de Bogotá.</t>
  </si>
  <si>
    <t>SAUC16 Contratar el suministro de insumos para impresión litográfica que   requiera   TRANSMILENIO   S.A.   con   el   fin   de   realizar impresos   litográficos   sobre   papel,   de  conformidad   con  las especificaciones  que  para  el  efecto  entregue  la  entidad  y  de acuerdo   a   las   directrices   distritales   y  nacionales   sobre   el particular.</t>
  </si>
  <si>
    <t>SAUC17 Prestación    de    servicios    profesionales    como    Community Manager    para    el    desarrollo,    generación    de    contenidos, actualización     y     administración     de     las     redes     sociales implementadas por TRANSMILENIO S.A. y el SITP</t>
  </si>
  <si>
    <t>SAUC18 Contratar    un    apoyo    profesional    para    la    generación    de contenidos digitales, con conocimiento en analisis de data, en SEO,   con   el   objeto  de   realizar  análisis   y  recomendaciones estratégicas,   así   como   la   puesta   en   marcha   de   todo   lo requerido  para  la  páginas  web,  redes  sociales  y  plataformas digitales que en su momento momento sean requeridas, para impulsar  la  estrategia  de  comunicaciones  de  la  Subgerencia de Comunicaciones de TRANSMILENIO S.A. y el SITP.</t>
  </si>
  <si>
    <t>SAUC19 Contratar  la  prestación  de  servicios  de  un  profesional  para apoyar     a    la    Gerencia    General    de    TRANSMILENIO    S.A., especialmente  en  el relacionamiento  con los  medios masivos de  comunicación   y  la  definición  del  uso  de  los  mismos  de acuerdo  al  impacto  de  la  comunicación   y  a  los  lineamientos institucionales.</t>
  </si>
  <si>
    <t>SAUC20 Contratar   como   servicio    una   plataforma   que   permita,    a traves  de  multiples  canales  tales  como  Mensajes  de  Texto, Correos  Electronicos,  Notificaciones  de  aplicativos  moviles, etc.,     el     envio     de     mensajes     institucionales,     novedades operacionales,   campañas    educativas,   institucionales    y   de posicionamiento.</t>
  </si>
  <si>
    <t>SAUC21 Contratar   un   profesional   para   la   prestación   de   servicios profesionales para la consecución,  organización, preparación, producción,    generación    de    contenidos,    programación    y administración de los sitios Web de TRANSMILENIO S.A.</t>
  </si>
  <si>
    <t>SAUC22 Contratar  la   prestación   de   servicio   de   un   profesional   que apoye  a  TRANSMILENIO  S.A.,  a  través  de  la  Subgerencia  de Comunicaciones y Atención al  Usuario,  en  el relacionamiento con    diferentes    grupos    de    interés,    con    el    propósito    de fortalecer   y   gestionar   canales    de   comunicación    con   los concesionarios del componente zonal y troncal y de recaudo.</t>
  </si>
  <si>
    <t>SAUC23 Contratar el apoyo a la gestión, de una  persona que coadyuve a la Subgerencia de Comunicaciones y Atención al Usuario,  en la participación, formulación y articulación de las estrategias de comunicación contempladas en el plan estratégico del área, orientado a las diferentes audiencias de impacto ciudadano que permita el logro de una efectiva divulgación al interior del área y en los diferentes canales de comunicación</t>
  </si>
  <si>
    <t>SAUC24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</si>
  <si>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SAUC25 Prestación    de    servicios    de    apoyo   a    la   gestión    para   la consecución        organización,         preparación,         producción, generación      de      contenidos      y      programación      en      las herramientas      que      está      soportada      la       intranet      de TRANSMILENIO S.A.</t>
  </si>
  <si>
    <t>SAUC26 Contratar la prestación de servicios con el fin de coadyuvar a la   Subgerencia   de   Comunicaciones   y   Atención   al   Usuario, especialmente    apoyar    el    diseño,    ejecución,    orientación, coordinación  y  acompañamiento  en  el  proceso  de  ejecución del   Sistema   Integrado   de   Transporte   Público   dentro   del marco de la Gestión Social.</t>
  </si>
  <si>
    <t>SAUC27 Contratar el apoyo a la gestión, de una persona que coadyuve a la Subgerencia de Comunicaciones y Atención al Usuario, especialmente apoyar el diseño, ejecución, orientación, coordinación y acompañamiento al proceso de integración del Sistema Provisional al esquema temporal del Sistema Integrado de Transporte Publico – SITP dentro del marco de la Gestión Social.</t>
  </si>
  <si>
    <t>SAUC28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</si>
  <si>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SAUC29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</si>
  <si>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SAUC30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</si>
  <si>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SAUC31 Contratar la prestación de servicios profesionales que apoyen las     actividades     impartidas     desde     la     Subgerencia     de Comunicaciones       yAtencion       al       Usuario       garantizando mecanismos     de     acercamiento     con     la     comunidad,     las Instituciones  públicas  y  el  sector  privado,  para  atender  las solicitudes y requerimientos tanto de los entes locales como distriales  y  de  las  organizaciones sociales como comunitarias.</t>
  </si>
  <si>
    <t>SAUC32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</si>
  <si>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SAUC33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</si>
  <si>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SAUC34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</si>
  <si>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SAUC35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</si>
  <si>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 xml:space="preserve">SAUC36 Contratar la prestacion de servicios no profesionales para apoyar en la logística de actividades ludico-pedagogicas y de divulgacion 
 dirigidas por el equipo de gestión social de la subgerencia de atención al usuario y comunicaciones de TRANSMILENIO S.A.
</t>
  </si>
  <si>
    <t xml:space="preserve">SAUC37 contratar la prestacion de servicios no profesionales para dirigir las actividades ludico-pedagogicas que fortalezcan las actividades del programa de formación en cultura transmilenio dirigido por el equipo de gestión social de la subgerencia de atención al usuario y comunicaciones de TRANSMILENIO S.A. </t>
  </si>
  <si>
    <t>SAUC38 Contratar    los    servicios    profesionales    para    realizar    una intervención   lúdico,   pedagógica   teatral,   que   fortalezca   los comportamientos  ciudadanos  y  el  respeto  por  lo  público con los   lideres   comunales   en   el   90%   de   las   localidades   del Distrito.</t>
  </si>
  <si>
    <t>SAUC39 Contratar   el   desarrollo  de  la  herramienta   virtual   para   el proceso de formación para Comunidades Educativas.</t>
  </si>
  <si>
    <t>SAUC40 Contratar el apoyo a la gestión, de una persona que coadyuve a  la  subgerencia  de  comunicaciones  y  atención  al  usuario, especialmente   apoyo   en   el   diseño,   ejecución,   orientación, coordinación y control de políticas de servicio al ciudadano, y apoyar    el    aseguramiento    de    la    atención,    orientación    y formación   de   los   usuarios   en   vía   dentro   del   contexto   de mejoramiento del servicio y formació de la cultura ciudadana asociada al sistema de  transporte  público  de acuerdo  con las políticas institucionales.</t>
  </si>
  <si>
    <t>SAUC41 Contratar la prestación de servicios para apoyar a la Subgerencia de Comunicaciones y Atención al Usuario de TRANSMILENIO S.A., en la formulación de politicas de atención al usuario y comunidades,  en el diseño,  ejecución y evaluación de planes, programas  y proyectos orientados a la satisfacción del usuario y a comunidades,  de acuerdo a los lineamientos institucionales.</t>
  </si>
  <si>
    <t>SAUC42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</si>
  <si>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SAUC43 Contratar  el  personal   para  continuar dando   cumplimiento a lo ordenado por el Consejo de Estado dentro del componente Troncal  -  Sección  Primera  en  sentencia  proferida  el  11  de agosto   de    2011   en    las   Acciones    Populares   acumuladas 25000231500020020168501,  25000231500020030225101,
25000231500020030206201,  25000231500020020293101,
25000231500020040033701,    en    lo    relacionado    con    la organización   de   los   usuarios   en   estaciones   y   portales   del Sistema  TransMilenio,  de  conformidad  con  los  lineamientos que establezca TRANSMILENIO S.A.</t>
  </si>
  <si>
    <t>SAUC44 Contratar el servicio especializado para realizar las actividades de información, divulgación, atención y organización a los usuarios del Sistema de Transporte Público de Bogotá.</t>
  </si>
  <si>
    <t>SAUC45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</si>
  <si>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SAUC46 Contratar el apoyo a la gestión de la Subgerencia  de  Comunicaciones  y  Atención  al  Usuario,  en la formulación, diseño, ejecución y seguimiento de proyectos asociados a la misionalidad del area,  en la definición de politicas,  y coordinación de los componentes y proyectos de la subgerencia para el logro de los objetivos de la misma.</t>
  </si>
  <si>
    <t>SAUC47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</si>
  <si>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SAUC48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</si>
  <si>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SAUC49 Contratar el servicio para una solución de carteleras digitales en la sede administrativa de TMSA.</t>
  </si>
  <si>
    <t>SAUC50 Contratar    la    prestación    de    servicios     que    apoye    a    la Subgerencia    de    Comunicaciones    y    Atención    al    Usuario, especialmente    en   la    participación    de   la   formulación   de conceptos comunicacionales y gráficos orientados al rediseño y   arquitectura   de   los   sitios   web   de   TRANSMILENIO   S.A., atendiendo    los    lineamientos    de    la    enitdad    y    normas existentes.</t>
  </si>
  <si>
    <t>SAUC51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</si>
  <si>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SAUC52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</si>
  <si>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SAUC54 Contratar  la  prestación  de  servicios  para  el  apoyo  al  área  de Servicio   al   Ciudadano   en   el   proyecto   de   centralización  de PQRS   recibidas   a   través   de   los   canales   de   comunicación oficiales establecidos por TRANSMILENIO S.A.</t>
  </si>
  <si>
    <t>SAUC55 Apoyo   a   la   gestión    que    coadyuve    a   la   Subgerencia   de Comunicaciones  y  Atención  al  Usuario,  especialmente  en  la participación  de  formulación,  diseño  e  implementación   de estrategias    y    tácticas    de    comunicación    externas    offline (comunicación  clásica,  televisión.  radio  e  impresos)  y  online (medios    digitales),    así    mismo    apoyar    el    desarrollo    de estrategias    y    tácticas    de    comunicación    interna    para    la Entidad,    lo    anterior    en    cumplimiento    de    las    políticas institucionales     por     sus     condiciones     de     idoneidad     y experiencia.</t>
  </si>
  <si>
    <t>SAUC56 Adquisicion de equipos para diseño grafico, audivisual y prensa</t>
  </si>
  <si>
    <t>SAUC57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</si>
  <si>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SAUC58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</si>
  <si>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SAUC59 Suscribir un contrato interadministrativo con el Ministerio de Tecnologías de la Información y las Comunicaciones con el fin de aunar esfuerzos técnicos, administrativos y financieros tendientes a la implementación de la Promoción de las TIC, mediante la instalación, puesta en funcionamiento, habilitación y mantenimiento de los espacios de acceso gratuito a internet a través de Zonas WiFi en el sistema de Transporte publico TRANSMILENIO.</t>
  </si>
  <si>
    <t>SAUC60 Contratar la prestación de servicios de un profesional para apoyar a la Subgerencia de Comunicaciones y Atención al Usuario de TRANSMILENIO S.A., en la coordinación y supervisión  de los diversos procesos de relacionamiento con los medios masivos de comunicación y del uso de los mismos de acuerdo al impacto de la comunicación en el sistema de transporte público y a los lineamientos institucionales.</t>
  </si>
  <si>
    <t>SAUC61 Contratar la prestación de servicios para apoyar a la Subgerencia de Comunicaciones y Atención al Usuario de TRANSMILENIO S.A., en la formulación de politicas de comunicación externa e interna,  en el diseño,  ejecución y evaluación de planes, programas  y proyectos orientados al desarrollo estrategico del proceso de comunicaciones de la entidad, segun los lineamientos institucionales.</t>
  </si>
  <si>
    <t>SAUC62 Prestación    de    servicios    profesionales  para apoyar a la Subgerencia de Comunicaciones y Atención al Usuario de TRANSMILENIO S.A.  en la estructuración,  implementación,  coordinación y supervisión  de procesos relacionados  con la estrategia de la comunicación digital de la entidad.</t>
  </si>
  <si>
    <t>SAUC63 Contratar una persona que preste los servicios de diseño gráfico para apoyar la gestión de la Subgerencia de Comunicaciones y Atención al Usuario, en el diseño y elaboración de proyectos audiovisuales, evaluando y proponiendo, adecuaciones formales con los principios que rigen la construcción de las imágenes, para el Sistema TransMilenio y en general el Sistema de Transporte Público generando mensajes visuales acordes a lo requerido por el componente de comunicación externa de la Subgerencia de Comunicaciones y Atención al Usuario, así como la realización de otras piezas y contenido que se requiera sobre el sistema de transporte público de Bogotá gestionado por TRANSMILENIO S.A.</t>
  </si>
  <si>
    <t>SAUC64 Contratar una persona que preste los servicios para apoyar la gestión de la Subgerencia de Comunicaciones y Atención al Usuario,   en  el proceso de revisión,  validación y  producción de piezas graficas y audiovisuales relacionadas con acciones de comunicación y activaciones de campañas.</t>
  </si>
  <si>
    <t>SAUC65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</si>
  <si>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SAUC66 Contratar la prestación de servicios de un (a) profesional para apoyar la transversalización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t>
  </si>
  <si>
    <t>SAUC67 Contratar  la  gestión,  acompañamiento  y  realización   de  los estudios    e    investigaciones    de    mercado    que    cubran    las necesidades  de  información  tanto  para  medir  las  campañas de   comunicación   como   para   medir   objetivos   tácticos   de desempeño    para    la    Subgerencia    de    Comunicaciones    y Atención al Usuario</t>
  </si>
  <si>
    <t>SAUC68 Contratar estudios y evaluacion de impacto de la Gestion Social de la Entidad</t>
  </si>
  <si>
    <t>SAUC69 Contratar una firma especializada de software para el rediseño, implementación, mantenimiento y actualización de los Sitios web y la aplicación oficial (app) de TRANSMILENIO S.A. a partir del Diseño de interfaces ( UI), Experiencia de Usuario (UX) , diseño  de Interacción (IxD), y que sean compatibles con el CMS actual  y sigan  marco normativo y lineamientos de la entidad.</t>
  </si>
  <si>
    <t>SN1 Soportar presupuestalmente y facturar los ingresos recibidos en canje del contrato 124 de 2014</t>
  </si>
  <si>
    <t>SN2 Renovar la Afiliación de TRANSMILENIO S.A. a la UITP</t>
  </si>
  <si>
    <t>SN3 Renovar la Afiliación de TRANSMILENIO S.A. a SIBRT</t>
  </si>
  <si>
    <t>SN4 Realizar eventos para la promoción de marca y del conocimiento.</t>
  </si>
  <si>
    <t>SN5 Realizar la produccion editorial de un libro conmemorando el aniversario del sistema TransMilenio</t>
  </si>
  <si>
    <t>SN6 Contratar la prestación de servicios profesionales y de apoyo tendiente a la asesoría y acompañamiento legal a la Subgerencia de Desarrollo de Negocios de TRANSMILENIO S.A</t>
  </si>
  <si>
    <t>SN7 Contratar la prestación de servicios profesionales y de apoyo tendiente a la asesoría y acompañamiento a la Subgerencia de Negocios de TRANSMILENIO S.A., en la estructuración técnica, legal y financiera del modelo de negocio de explotación colateral de la infraestructura y los sistemas de transporte a cargo de TRANSMILENIO S.A.</t>
  </si>
  <si>
    <t>SN8 Adicionar el Cto 065-17 cuyo objeto es "Contratar la prestación de servicios profesionalesde apoyo a la gestión, para que coadyude a la Subgerencia de Desarrollo de Negocios en la estructuración de proyectos, a la comercialización y al apoyo en diferentes estrategias y/o actividades"</t>
  </si>
  <si>
    <t>SN9 Contratar la prestación de servicios profesionalesde apoyo a la gestión, para que coadyude a la Subgerencia de Desarrollo de Negocios en la estructuración de proyectos, a la comercialización y al apoyo en diferentes estrategias y/o actividades.</t>
  </si>
  <si>
    <t>SN10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</si>
  <si>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SN11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</si>
  <si>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SN12 Contratar la prestación de servicios profesionales  para apoyar la realización, consecución,  búsqueda y finalización de la agenda académica para los eventos y actividades a cargo de la Subgerencia de Desarrollo de Negocios de TRANSMLENIO S.A., con especial énfasis en la realización de la Feria Internacional de Transporte</t>
  </si>
  <si>
    <t>SN13 Contratar la prestación de servicios profesionales para apoyar la planeación, realización de la coordinación logística, académica, patrocinios, y apoyo de comunicaciones en los eventos y actividades a cargo de la Subgerencia de Desarrollo de Negocios de TRANSMLENIO S.A., con especial énfasis en la realización de la Feria Internacional de Transporte</t>
  </si>
  <si>
    <t xml:space="preserve">SN14 Contratar la prestación de servicios profesionales para apoyar la gestión de ventas del portafolio de servicios  a cargo de la Subgerencia de Desarrollo de Negocios de TRANSMLENIO S.A., </t>
  </si>
  <si>
    <t>SN15 Contratar el diseño, producción, instalación, desinstalación y mantenimiento de los formatos publicitarios del portafolio de servicios de la Subgerencia de Desarrollo de Negocios.</t>
  </si>
  <si>
    <t>SE1 Adicionar  y prorrogar el contrato de prestación de servicios profesionales para apoyar a la Subgerencia Económica de TRANSMILENIO S.A., mediante la implementación, ejecución y coordinación de los procesos administrativos, contractuales y de gestión que deban ser desarrollados por esta dependencia.</t>
  </si>
  <si>
    <t>SE2 Contratar la prestación de servicios profesionales para apoyar a la Subgerencia Económica de TRANSMILENIO S.A., mediante la implementación, ejecución y coordinación de los procesos administrativos, contractuales y de gestión que deban ser desarrollados por esta dependencia.</t>
  </si>
  <si>
    <t>SE3 Adicionar   y prorrogar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</si>
  <si>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SE4 Contratar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</si>
  <si>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SE5 Adicionar   y prorrogar  el contrato de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</si>
  <si>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SE6 Contratar la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</si>
  <si>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SE7 Adicionar   y prorrogar  el contrato de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</si>
  <si>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SE8 Contratar la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</si>
  <si>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SE9 Adicionar   y prorrogar el contrato de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</si>
  <si>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SE10 Contratar la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</si>
  <si>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SE11 Contratar la prestación de servicios de un profesional que acompañe y apoye a la Subgerencia Económica de TRANSMILENIO S.A., en el adelanto de actividades relacionadas con el desarrollo de modelos e investigaciones enfocados en el análisis financiero y de riesgos, la elaboración de informes según la información aportada por los concesionarios del Sistema Integrado de Transporte Público de Bogotá D.C. -SITP, y la elaboración de estudios financieros y de riesgos relacionados con nuevos proyectos.</t>
  </si>
  <si>
    <t>SE12 Adicionar   y prorrogar el contrato de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</si>
  <si>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SE13 Contratar la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</si>
  <si>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SE14 Contratar la prestación de Servicios profesionales de un experto que asesore y acompañe a la Subgerencia Económica de TRANSMILENIO S.A., en todos los aspectos relacionados con el recaudo de los ingresos del sistema, la remuneración a los agentes del mismo y el contrato de concesión con el concesionario Recaudo Bogotá S.A.S.</t>
  </si>
  <si>
    <t>SE16 Contratar la prestación de servicios de un (1) profesional con conocimientos en análisis estadístico que apoye transversalmente los procesos de la Subgerencia Económica mediante la consolidación, procesamiento y análisis de grandes volúmenes de información. Así mismo, mediante la elaboración, calibración y mantenimiento de modelos de predicción y clasificación, aplicando técnicas de minería de datos, de modo que sirvan como soporte para la toma de decisiones.</t>
  </si>
  <si>
    <t>SE17 Contratar la prestación de servicios profesionales de un especialista en regulación económica con el fin de apoyar a la Subgerencia Económica de TRANSMILENIO S.A., en el diseño e implementación de los instrumentos de regulación económica de las concesiones del Sistema, actuales y nuevas. Así mismo, para asesorar a la Subgerencia en la estructuración de los aspectos regulatorios de nuevos proyectos.</t>
  </si>
  <si>
    <t xml:space="preserve">SE18 Adicionar   y prorrogar  el contrato de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</si>
  <si>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 xml:space="preserve">SE19 Contratar la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</si>
  <si>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SE20 Adicionar   y prorrogar el contrato de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</si>
  <si>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SE21 Contratar la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</si>
  <si>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 xml:space="preserve">SE22 Adicionar   y prorrogar  el contrato de prestación de servicios profesionales de apoyo a la gestión para la Subgerencia Económica, con el fin de que brinde asesoría especializada en aspectos relacionados con la regulación económica del transporte de pasajeros como servicio público esencial, lo cual comprende la estructuración de la nueva operación troncal del Sistema, los contratos de concesión actuales y la labor de regulación económica que debe realizar TRANSMILENIO S.A. como Ente Gestor del Sistema. </t>
  </si>
  <si>
    <t xml:space="preserve">SE23 Contratar la prestación de servicios profesionales de apoyo a la gestión para la Subgerencia Económica, con el fin de que brinde asesoría especializada en aspectos relacionados con la regulación económica del transporte de pasajeros como servicio público esencial, lo cual comprende el acompañamiento en los temas concernientes a la estructuración de la nueva operación troncal del Sistema, los contratos de concesión actuales y la labor de regulación económica que debe realizar TRANSMILENIO S.A. como Ente Gestor del Sistema. </t>
  </si>
  <si>
    <t>SE24 Contratar la prestación de servicios profesionales y de apoyo a la gestión tendientes a asesorar de forma especializada a la Subgerencia Económica de TRANSMILENIO S.A. en materia financiera, en la defensa de TRANSMILENIO S.A. en los tribunales de arbitramento que han instaurado los concesionarios en contra de TM; en las actividades tendientes a solventar temporalmente la iliquidez de las concesiones de la Fase III del Sistema, así como para verificar y analizar los posibles cambios de fondo que hagan viables financieramente las concesiones de la Fase III del Sistema; así como en la revisión de la formulación y cálculo de la tarifa de remuneración para la extensión de los contratos de concesión que se determine necesario realizar a los concesionarios de la operación troncal del Sistema. Así mismo, asesorar a la Subgerencia Económica en la revisión de los cálculos, análisis y conceptos financieros que requiera TRANSMILENIO S.A. de acuerdo a las necesidades financieras especializadas que surjan.</t>
  </si>
  <si>
    <t>SE25 Contratar la prestación de servicios profesionales de un experto, con el fin de asesorar y acompañar a la Subgerencia Económica de TRANSMILENIO S.A., en el diseño e implementación del control a los riesgos económicos y financieros de los agentes del Sistema, actuales y nuevos. Así mismo, en el seguimiento a dichos riesgos y en el diseño e implementación de mecanismos de ajuste.</t>
  </si>
  <si>
    <t>SE26 Contratar la prestación de servicios profesionales con un experto, con el fin de asesorar y acompañar a la Subgerencia Económica de TRANSMILENIO S.A., en la realización de modelaciones financieras de proyectos especiales, en la evaluación financiera de Asociaciones Públicos Privadas - APPs y en la elaboración de conceptos y análisis de peritajes financieros, principalmente.</t>
  </si>
  <si>
    <t>SE27 Adicionar y prorrogar el contrato de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</si>
  <si>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SE28 Contratar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</si>
  <si>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 xml:space="preserve">SE29 Adicionar y prorrogar un contrato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</si>
  <si>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 xml:space="preserve">SE30 Contratar una consultoría para determinar los costos y analizar las tarifas de remuneración del concesionario del SIRCI, con miras a soportar, recomendar y acompañar a TRANSMILENIO S.A. en el Tribunal de Arbitramento que estipula el parágrafo de la Cláusula 85- Equilibrio Económico del Contrato de Concesión 001 de 2011. </t>
  </si>
  <si>
    <t xml:space="preserve">SE31 Contratar una persona natural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</si>
  <si>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SJ1 contratar la prestación de servicios  a la gestión de la subgerencia jurídica para que la acompañe en la verificación formal de documentos que se generan en el área previo a su suscripción, así como aspectos propios derivados de su agenda y las demás gestiones de las actividades jurídicas que le sean asignadas.</t>
  </si>
  <si>
    <t>SJ2 Contratar la prestación de servicios profesionales de un abogado que acompañe a la Subgerencia Jurídica, para el desarrollo de las actividades relacionadas con la estructuración, evaluación y trámite de los proyectos de Asociaciones Público Privadas (APP) de conocimiento de TRANSMILENIO S.A.</t>
  </si>
  <si>
    <t>SJ3 contratar la prestación de servicios profesionales y de apoyo a la gestión de la subgerente jurídica para que la acompañe en la verificación formal de documentos que se generan en el área previo a su suscripción, así como aspectos propios derivados de su agenda y las demás gestiones de las actividades jurídicas que le sean asignadas.</t>
  </si>
  <si>
    <t>SJ4 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t>
  </si>
  <si>
    <t>SJ5 contratar la prestación de servicios y de apoyo a la gestión de la subgerencia juridica de TRANSMILENIO S.A. de un profesional en temas de alto impacto e importancia en materia de contratación estatal para todas las concesiones, especialmente en las fases de desarrollo, ejecución y vigencia de este tipo de negocios.</t>
  </si>
  <si>
    <t>SJ6 contratar los servicios profesionales de un (a) abogado (a) que se encargue de la defensa integral, especializada y técnica, y la representación judicial y extrajudicial de TRANSMILENIO S.A. ante las distintas autoridades judiciales y administrativas</t>
  </si>
  <si>
    <t>SJ7 contratar un(a) abogado (a), para que preste con plena autonomía técnica y administrativa sus servicios profesionales en derecho para ejercer la defensa integral, especializada y técnica, y la representación judicial y extrajudicial de la entidad, en todos aquellos procesos y actuaciones en curso o por iniciarse de carácter judicial, extrajudicial y actuaciones administrativas, en los que se involucre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</si>
  <si>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SJ8 contratar los servicios profesionales de una (1) firma de abogados, que ejerza en representación de la empresa de transporte del tercer milenio TRANSMILENIO S.A. la defensa judicial y extrajudicial de las mismas, de forma integral y especializada, ante las distintas autoridades judiciales y administrativas, dentro de los procesos en los cuales sean parte o tengan interes la sociedad y que sean asignados por la subgerencia juridica, atraves de (el) (la) la subgerente juridico (a) o quien ejerza la supervisión del contrato; de igual forma, brindar el apoyo necesario al interior de la empresa en las actuaciones relacionadas con el tramite judicial y administrativo para el cumplimiento de sentencias judiciales y extrajudiciales, la adopcion de estrategias y politicas para la prevención del daño antijuridico y la adecuada defensa de los interes de la sociedad en aras de garantizar el exito procesal de la misma.</t>
  </si>
  <si>
    <t>SJ9 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supervision del contrato.</t>
  </si>
  <si>
    <t>SJ10 contratar la prestación de servicios y de apoyo a la gestión de un profesional que preste asesoría jurídica especializada en asuntos relacionados con las funciones y competencias propias de TRANSMILENIO S.A. en cuales se requiera apoyo.</t>
  </si>
  <si>
    <t>SJ11 contratar la prestación de servicios de asesoría jurídica especializada relativa a los contratos de concesión de la operación de las fases 1, 2 y 3 del sistema de transporte masivo, para efectos de facilitar que esa entidad ejerza un mejor control sobre la ejecución de lo pactado en los contratos anteriormente señalados, mediante el análisis de los mismos, la emisión de conceptos jurídicos en relación con aspectos puntuales, interrelación de tales contratos con los otros contratos de concesión del sistema, elaboración de informes de verificación de incumplimientos, respuesta a la correspondencia emitida por los concesionarios, cuando la misma tenga elementos de carácter jurídico, acompañamiento en todos los procesos de arreglo directo que se generan con ocasión de los informes aludidos, y demás aspectos objeto de interpretación jurídica de los contratos.</t>
  </si>
  <si>
    <t>SJ12 contratar los servicios profesionales y de apoyo a la gestión de un abogado, para que preste asesoría y apoyo legal a la entidad, en temas propios de derecho laboral y seguridad social.</t>
  </si>
  <si>
    <t>SJ13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</si>
  <si>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SJ15 adición y prorroga cto359-17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</si>
  <si>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SJ16 adición y prorroga cto219-17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</si>
  <si>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SJ17 adición y prorroga cto234-17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</si>
  <si>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SJ18 adición y prorroga cto365-17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</si>
  <si>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SJ19 adición y prorroga cto273-17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</si>
  <si>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SJ20 adición y prorroga cto221-17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</si>
  <si>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SJ21 adición y prorroga cto209-17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</si>
  <si>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SJ22 adición y prorroga cto12-17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</si>
  <si>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SJ23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</si>
  <si>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SJ24 Contratar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</si>
  <si>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SJ25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</si>
  <si>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SJ26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</si>
  <si>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SJ27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</si>
  <si>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SJ28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</si>
  <si>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SJ29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</si>
  <si>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SJ30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</si>
  <si>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SJ33 Contratar una firma consultora para la elaboracion de l manual y procedimientos para el estudio de las Asociaciones Público Privadas presentadas a la entidad e conformidad con la normatividad vigente .</t>
  </si>
  <si>
    <t>STS1 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</si>
  <si>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STS2 Contratar la prestación de servicios profesionales de apoyo a la gestión para desarrollar actividades relacionadas con aspectos técnicos, económicos, contractuales y administrativos para la estructuración de proyectos de infraestructura de transporte y actividades conexas y complementarias. Así como, el apoyo técnico para la gestión en los procesos de contratación, seguimiento y control de la ejecución, trámites ante entidades, control de la información y trazabilidad de la gestión, del proyecto de gestión integral de equipamientos de transporte en el componente de patios y terminales del SITP.</t>
  </si>
  <si>
    <t>STS3 Adicionar el Cto N° 19-17 cuyo onjeto es: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</si>
  <si>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STS4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</si>
  <si>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 xml:space="preserve">STS5 Contratar la prestación de servicios para apoyar a TRANSMILENIO S.A., en la gerencia de gestión integral de equipamientos de transporte en el componente de patios y terminales del SITP, en los aspectos técnicos ambientales para la estructuración de proyectos, identificación de impactos y sus medidas de mitigación. Así como, el apoyo especializado para la elaboración de conceptos a nivel institucional en materia ambiental para la formulación de una política pública que armonice los aspectos ambientales con la inserción de urbana de los patios y terminales del SITP. </t>
  </si>
  <si>
    <t>STS6 Adicionar el Cto N°46-17 ciyo objeto es: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</si>
  <si>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STS7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</si>
  <si>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STS8 Adiocionar el Cto N° 76-17 cuyo objeto es: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</si>
  <si>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STS9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</si>
  <si>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STS10 Adicionar el contrato N°241-17 cuyo objeto es: Contratar un profesional para apoyar a la Subgerencia Técnica y de Servicios de TRANSMILENIO S.A., en la coordinación y seguimiento de los proyectos de mejoramiento y expansión de la infraestructura troncal del Sistema Integrado de Transporte Público de Bogotá D.C.</t>
  </si>
  <si>
    <t>STS11 Contratar un profesional para apoyar a la Subgerencia Técnica y de Servicios de TRANSMILENIO S.A., en la coordinación y seguimiento de los proyectos de mejoramiento y expansión de la infraestructura troncal del Sistema Integrado de Transporte Público de Bogotá D.C.</t>
  </si>
  <si>
    <t>STS12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TRANSMILENIO S.A.</t>
  </si>
  <si>
    <t xml:space="preserve">STS13 Contratar la prestación de servicios de un profesional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</si>
  <si>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STS14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</si>
  <si>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STS15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</si>
  <si>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STS16 Contratar la prestación de servicios profesionales para apoyar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</si>
  <si>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STS17 Adicionar el Cto. N°88-17 cuyo objeto es: Contratar la prestación de servicios de un profesional para apoyar a la Subgerencia Técnica de TMSA en el área de Planeación para apoyar la transformación del SITP. </t>
  </si>
  <si>
    <t xml:space="preserve">STS18 Contratar la prestación de servicios de un profesional para apoyar a la Subgerencia Técnica de TMSA en el área de Planeación para apoyar la transformación del SITP. </t>
  </si>
  <si>
    <t>STS19 Adicionar el Cto. N°181-17 Contratar la prestación de servicios de un profesional para apoyar a la Subgerencia Técnica de TMSA en el área de Planeación para apoyar la transformación del SITP.</t>
  </si>
  <si>
    <t>STS20Contratar la prestación de servicios de un profesional para apoyar a la Subgerencia Técnica de TMSA en el área de Planeación para apoyar la transformación del SITP.</t>
  </si>
  <si>
    <t>STS21 Prestación de servicios de un profesional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</si>
  <si>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 xml:space="preserve">STS22 Adicionar el Cto. N° 315-17 cutyo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</si>
  <si>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STS23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</si>
  <si>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STS24 Adicionar el Cto N° 23-17 Contratar un profesional experto para apoyar a la Subgerencia Técnica y de Servicios en la elaboración de estudios asociados a proyectos de expansión y mejoramiento del sistema TransMilenio.</t>
  </si>
  <si>
    <t>STS25 Contratar un profesional experto para apoyar a la Subgerencia Técnica y de Servicios en la elaboración de estudios asociados a proyectos de expansión y mejoramiento del sistema TransMilenio.</t>
  </si>
  <si>
    <t>STS26 Prestación de servicios de un profesional para apoyar a la Subgerencia Técnica y de Servicios en la gerencia y coordinación de los proyectos asociados a la expansión y mejoramiento del sistema TransMilenio.</t>
  </si>
  <si>
    <t>STS27 Adicionar el Cto. 112-17 cuyo objeto es: Contratar la prestación de servicios para apoyar a TRANSMILENIO S.A.,  en el análisis de los escenarios de mejoramiento del SITP.</t>
  </si>
  <si>
    <t>STS28 Contratar la prestación de servicios para apoyar a TRANSMILENIO S.A.,  en el análisis de los escenarios de mejoramiento del SITP.</t>
  </si>
  <si>
    <t xml:space="preserve">STS29 Adicionar el Cto. 279-17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</si>
  <si>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</si>
  <si>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STS31 Adicionar el Cto. 309-17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</si>
  <si>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</si>
  <si>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STS33 Adicionar el Cto. 311-17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</si>
  <si>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STS34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</si>
  <si>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STS35 Adicionar el Cto. 312-17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</si>
  <si>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STS36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</si>
  <si>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STS37 Adicionar el Cto. 314-17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</si>
  <si>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STS38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</si>
  <si>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STS39 Adicioonar el Cto. 94-17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</si>
  <si>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STS40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</si>
  <si>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STS41 Adicionar el Cto. 185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</si>
  <si>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</si>
  <si>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STS43 Adicionar Cto.239-17 cuyo objeto es: Apoyar a TRANSMILENIO S.A. en: la evaluación, análisis, formulación, e implementación de los proyectos asociados a la gestión de la información geográfica del Sistema que redunden en el mejoramiento del SITP en todos sus componentes.</t>
  </si>
  <si>
    <t>STS44 Apoyar a TRANSMILENIO S.A. en: la evaluación, análisis, formulación, e implementación de los proyectos asociados a la gestión de la información geográfica del Sistema que redunden en el mejoramiento del SITP en todos sus componentes.</t>
  </si>
  <si>
    <t>STS45 Contratar el apoyo para la Subgerencia Técnica y de Servicios como auxiliar de ingeniería en actividades de campo y oficina.</t>
  </si>
  <si>
    <t>STS46 Contratar la prestación de los servicios profesionales enfocados en el apoyo del proceso de implementación y mejoramiento de la cobertura en todas las zonas del SITP y de la reestructuración de los servicios actualmente ofrecidos por el Sistema.</t>
  </si>
  <si>
    <t>STS47 Contratar la prestación de servicios profesionales para apoyar a la Subgerencia Técnica y de Servicios en la coordinación, logística y seguimiento para la planeación y ejecución de la etapa de transición de los contratos de concesión vigentes y los futuros del Sistema en su componente troncal, especialmente en los temas relacionados con la infraestructura.</t>
  </si>
  <si>
    <t>STS48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</si>
  <si>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STS49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</si>
  <si>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STS50 Contratar la prestación de servicios profesionales para apoyar el análisis de las estadísticas del Sistema Transmilenio, así como la consolidación de bases de datos que permitan realizar las proyecciones del Sistema para el mejoramiento del SITP.</t>
  </si>
  <si>
    <t>STS51 Contratar la prestación de servicios  de un profesional para apoyar a la Subgerencia Técnica y de Servicios en funciones relacionadas con el desarrollo del Sistema Integrado de Transporte Público -SITP-, en actividades de control y seguimiento a la vinculación y desintegración de la flota proveniente del actual Transporte Público Colectivo –TPC-.</t>
  </si>
  <si>
    <t>STS52 Adicionar Cto. 133-17 cuyo objeto es: Contratar la prestación de servicios para apoyar a TRANSMILENIO S.A.,  en el análisis de los escenarios de mejoramiento del SITP.</t>
  </si>
  <si>
    <t>STS53 Contratar la prestación de servicios para apoyar a TRANSMILENIO S.A.,  en el análisis de los escenarios de mejoramiento del SITP.</t>
  </si>
  <si>
    <t>STS54 Contratar a una (1) persona para que preste los servicios de apoyo a la gestión de la Entidad en especial a la Subgerencia Técnica y de Servicios como auxiliar administrativo en actividades previstas en el área.</t>
  </si>
  <si>
    <t xml:space="preserve">STS55 Prestación de servicios para apoyar las actividades de seguimiento y control a los  proyectos estratégicos y los procesos de planeación de transporte e implementación del SITP que se ejecutan en la Subgerencia Técnica y de Servicios.
</t>
  </si>
  <si>
    <t xml:space="preserve">STS56 Contratar la prestación de los servicios profesionales de un experto que apoye y oriente a TRANSMILENIO S.A. en el diseño y definición de la estrategia de negociación de la modificación de los contratos de concesión de la fase III del Sistema ransMilenio, y el acompañamiento durante la etapa de discusión, que permita llegar a la firma de un otrosí para los temas de condiciones de cumplimiento de las obligaciones relacionadas con anexo técnico y diseño operacional, modificaciones al manual de operación y manual de niveles de servicio, el reconocimiento de kilómetros contingentes y la extensión de vida útil de la flota. 
</t>
  </si>
  <si>
    <t>STS57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</si>
  <si>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STS58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</si>
  <si>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STS59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</si>
  <si>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STS60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</si>
  <si>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STS61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</si>
  <si>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</si>
  <si>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</si>
  <si>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</si>
  <si>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</si>
  <si>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</si>
  <si>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</si>
  <si>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</si>
  <si>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</si>
  <si>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</si>
  <si>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</si>
  <si>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</si>
  <si>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</si>
  <si>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</si>
  <si>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</si>
  <si>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</si>
  <si>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</si>
  <si>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</si>
  <si>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</si>
  <si>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</si>
  <si>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</si>
  <si>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</si>
  <si>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</si>
  <si>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</si>
  <si>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</si>
  <si>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</si>
  <si>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</si>
  <si>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</si>
  <si>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</si>
  <si>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</si>
  <si>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</si>
  <si>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</si>
  <si>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</si>
  <si>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</si>
  <si>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</si>
  <si>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</si>
  <si>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</si>
  <si>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</si>
  <si>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</si>
  <si>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</si>
  <si>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</si>
  <si>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</si>
  <si>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</si>
  <si>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</si>
  <si>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</si>
  <si>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</si>
  <si>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</si>
  <si>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</si>
  <si>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</si>
  <si>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</si>
  <si>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</si>
  <si>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</si>
  <si>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</si>
  <si>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</si>
  <si>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</si>
  <si>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</si>
  <si>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</si>
  <si>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</si>
  <si>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</si>
  <si>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</si>
  <si>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</si>
  <si>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STS122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</si>
  <si>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STS123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</si>
  <si>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STS124 Contratar la prestación de servicios para apoyar a TRANSMILENIO S.A. como Técnico en funciones relacionadas con las actividades administrativas del proceso de toma de información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</si>
  <si>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STS125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</si>
  <si>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STS126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</si>
  <si>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STS127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</si>
  <si>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STS128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</si>
  <si>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STS129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</si>
  <si>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STS130 Adición al Contrato N° CTO504-17</t>
  </si>
  <si>
    <t>STS132 Adición al Contrato N° CTO531-17</t>
  </si>
  <si>
    <t>STS131 Adición al Contrato N° CTO525-17</t>
  </si>
  <si>
    <t>STS133 Adición al Contrato N° CTO396-17</t>
  </si>
  <si>
    <t>STS134 Adición al Contrato N° CTO397-17</t>
  </si>
  <si>
    <t>STS135 dición al Contrato N° CTO398-17</t>
  </si>
  <si>
    <t>STS136 Adición al Contrato N° CTO399-17</t>
  </si>
  <si>
    <t>STS137 Adición al Contrato N° CTO403-17</t>
  </si>
  <si>
    <t>STS138 Adición al Contrato N° CTO409-17</t>
  </si>
  <si>
    <t>STS139 Adición al Contrato N° CTO424-17</t>
  </si>
  <si>
    <t>STS140 Adición al Contrato N° CTO425-17</t>
  </si>
  <si>
    <t>STS141 Adición al Contrato N° CTO428-17</t>
  </si>
  <si>
    <t>STS142 Adición al Contrato N° CTO433-17</t>
  </si>
  <si>
    <t>STS143 Adición al Contrato N° CTO447-17</t>
  </si>
  <si>
    <t>STS144 Adición al Contrato N° CTO452-17</t>
  </si>
  <si>
    <t>STS145 Adición al Contrato N° CTO461-17</t>
  </si>
  <si>
    <t>STS146 Adición al Contrato N° CTO505-17</t>
  </si>
  <si>
    <t>STS147 Adición al Contrato N° CTO506-17</t>
  </si>
  <si>
    <t>STS148 Adición al Contrato N° CTO401-17</t>
  </si>
  <si>
    <t>STS149 Adición al Contrato N° CTO523-17</t>
  </si>
  <si>
    <t>STS150 Adición al Contrato N° CTO532-17</t>
  </si>
  <si>
    <t>STS151 Adición al Contrato N° CTO544-17</t>
  </si>
  <si>
    <t>STS152 Adicion al Contrato N°  CTO609-17</t>
  </si>
  <si>
    <t>STS153 Adicion al Contrato N°  CTO615-17</t>
  </si>
  <si>
    <t>STS154 Estudios y diseños de detalle para la estructuración necesaria en la implementación de 9 patios y/o terminales zonales</t>
  </si>
  <si>
    <t>STS155 Contratar la prestación de servicios de captura de datos en campo, procesamiento y análisis de información sobre los niveles de servicio del sistema,  como insumo para la planeación, seguimiento y control del Transporte público de la ciudad de Bogotá D.C.</t>
  </si>
  <si>
    <t>SG1</t>
  </si>
  <si>
    <t xml:space="preserve">
Reducir en 4 dias el tiempo de respuesta promedio a las  PQRS presentadas por los Usuarios</t>
  </si>
  <si>
    <t xml:space="preserve">
Aumentar al 80% el nivel de satisfacción del usuario respecto de la encuesta de satisfacción a usuarios TransMilenio –troncal y zonal  en lo correspondiente a la medición de comunicaciones </t>
  </si>
  <si>
    <t xml:space="preserve">OAP5 Contratar la prestación de servicios de apoyo a la gestión, de una persona que acompañe las diferentes labores, proyectos y demás procesos que se desarrollan al interior de la Oficina Asesora de Planeación. </t>
  </si>
  <si>
    <t>OAP12 Contratar la realización de una pre-auditoría de diagnóstico del Sistema Integrado de Gestión (SIG) en lo correspondiente al subsistema de seguridad y salud en el trabajo de TRANSMILENIO S.A., bajo la norma ISO 18001 y el Decreto 1072 de 2015</t>
  </si>
  <si>
    <t>DT20 Contratar la adquisición del licenciamiento de Spatial Analyst con servicios conexos de entrenamiento técnico en la plataforma ArcGis y servicios profesionales especializados GIS</t>
  </si>
  <si>
    <t>DT23 Adquirir, configurar e implementar una solución para el sistema de Gestión documental de TRANSMILENIO S.A que incluya entre sus componentes un CMS (gestor de contenido) y un BPM (Gestión de procesos de negocio) debidamente integrados, que cumpla con estándares internacionales y normatividad vigente</t>
  </si>
  <si>
    <t>No Aplica</t>
  </si>
  <si>
    <t>DT69 Adición al Contrato 446-17 de Mantenimiento de la Planta Telefónica de Trasnmilenio S.A.</t>
  </si>
  <si>
    <t>Contratación Directa</t>
  </si>
  <si>
    <t>Recursos Corporativos</t>
  </si>
  <si>
    <t>DM45 Contratar los servicios profesionales para apoyar la gestión en la implementación  de procesos y procedimientos de gestión de calidad en la Dirección Técnica de Modos  Alternativos y E.C.</t>
  </si>
  <si>
    <t>DM46 Contratar la prestación de servicios de una (1) persona para el apoyo en el seguimiento y gestión de las actividades y acciones encaminadas en pro del mejoramiento de la accesibilidad universal en El Sistema de Transporte Público de la ciudad.</t>
  </si>
  <si>
    <t>Presupuesto Corporativo</t>
  </si>
  <si>
    <t>DC117 Apoyar a la Entidad en la generación y ejecución de procesos de gestión del ciclo de vida del equipamiento en concesión, así como las actividades de organización de la información y documentación del mismo enfocándose en futuros procesos de reversión..</t>
  </si>
  <si>
    <t xml:space="preserve">
DC118 Contratar la  prestación de servicios profesionales y de apoyo a la gestión para realizar actividades administrativas y procedimentales que se generen en la Gerencia General de la Entidad, especialmente relacionadas con respuestas Órganos Colegiados (Concejo de Bogotá y Congreso de la República) y entes de Control.</t>
  </si>
  <si>
    <t>Prespuesto Corporativo</t>
  </si>
  <si>
    <t>SJ34 Contratar los servicios profesionales para ejercer la representación y defensa judicial, integral, especializada y técnica de TRANSMILENIO S.A, en el trámite del proceso arbitral convocado en su contra por parte de la sociedad concesionaria del servicio de transporte de pasajeros SI 03 S.A.., ante el Centro de Arbitraje y Conciliación de la Cámara de Comercio de Bogotá.</t>
  </si>
  <si>
    <t>SJ36 La prestación de los servicios profesionales de manera independiente para la realización de dictámenes periciales financieros y contables para el análisis y contradicción de la experticias económicas y financieras presentadas o por presentar por las partes Convocantes en el trámite de los procesos arbitrales iniciados y por iniciar por parte de las sociedades concesionarias del servicio de transporte de pasajeros, contra TRANSMILENIO S.A. ante el Centro de Arbitraje y Conciliación de la Cámara de Comercio de Bogotá.</t>
  </si>
  <si>
    <t>SJ32 Contratar los servicios profesionales para apoyar la formulación y estructuración técnica  de los proyectos necesarios para el logro de los objetivos institucionales" toda vez que se requiere un conocimiento tecnico a disposicion de la subgerencia juridica en el marco de sus funciones para el desarrollo de las actividades que requiera la entidad</t>
  </si>
  <si>
    <t>SJ35 La prestación de los servicios profesionales de asesoría y acompañamiento en materia financiera en los procesos arbitrales iniciados por parte de las sociedades concesionarias del servicio de transporte de pasajeros contra TRANSMILENIO S.A. ante el Centro de Arbitraje y Conciliación de la Cámara de Comercio de Bogotá.</t>
  </si>
  <si>
    <t>SJ31 Contratar la prestación de servicios profesionales de un abogado que acompañe a la Subgerencia Jurídica, para el desarrollo de las actividades relacionadas con la estructuración, evaluación y trámite de los proyectos de Iniciativa Privada de conocimiento de TRANSMILENIO S.A.</t>
  </si>
  <si>
    <t>Impresos y publicaciones 312020300000000</t>
  </si>
  <si>
    <t>SN16 Soportar presupuestalmente y facturar los ingresos recibidos en canje del contrato 304 de 2013</t>
  </si>
  <si>
    <t>SN17 Soportar presupuestalmente y facturar los ingresos recibidos en canje del contrato 304 de 2013</t>
  </si>
  <si>
    <t>SAUC70Contratar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</si>
  <si>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</si>
  <si>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</si>
  <si>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</si>
  <si>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SAUC74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</si>
  <si>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SAUC75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</si>
  <si>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SAUC76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</si>
  <si>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SAUC77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</si>
  <si>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SAUC78 Adicion al contrato CTO293-17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</si>
  <si>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SAUC79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</si>
  <si>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SAUC80 Adicionar al contrato CTO238-17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</si>
  <si>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</si>
  <si>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</si>
  <si>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</si>
  <si>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SAUC84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</si>
  <si>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</si>
  <si>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SAUC86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</si>
  <si>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SAUC87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</si>
  <si>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SAUC88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</si>
  <si>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SAUC89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</si>
  <si>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SAUC90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</si>
  <si>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SAUC91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</si>
  <si>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</si>
  <si>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SAUC93 Adicion al contrato CTO126-17 cuyo objeto es "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</si>
  <si>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SAUC94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</si>
  <si>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SAUC95 Adicion al contrato CTO235-17 cuyo obejto es  "Contratar  la  prestación  de  servicios  de  un  auxiliar  para  el apoyo  del  área  de  Servicio  al  Ciudadano  en  el  seguimiento  y control  a  las  respuestas  emitidas  por  las  dependencias  en requerimientos físicos de TRANSMILENIO S.A."</t>
  </si>
  <si>
    <t>SAUC96 Contratar  la  prestación  de  servicios  de  un  auxiliar  para  el apoyo  del  área  de  Servicio  al  Ciudadano  en  el  seguimiento  y control  a  las  respuestas  emitidas  por  las  dependencias  en requerimientos físicos de TRANSMILENIO S.A.</t>
  </si>
  <si>
    <t>SAUC97 Adicionar al contrato CTO277-17 cuyo objeto es "Contratar  la  prestación  de  servicios  de  un  auxiliar  para  el apoyo  del  área  de  Servicio  al  Ciudadano  en  el  proceso  de centralización de PQRS realizando seguimiento a los criterios de   calidad   de   los   requerimientos   ciudadanos   interpuestos ante la Entidad"</t>
  </si>
  <si>
    <t>SAUC98 Contratar  la  prestación  de  servicios  de  un  auxiliar  para  el apoyo  del  área  de  Servicio  al  Ciudadano  en  el  proceso  de centralización de PQRS realizando seguimiento a los criterios de   calidad   de   los   requerimientos   ciudadanos   interpuestos ante la Entidad</t>
  </si>
  <si>
    <t>SAUC99 Adicion al contrato CTO353-17  cuyo objeto es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</si>
  <si>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SAUC100Contratar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</si>
  <si>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SAUC101 Adicion al contrato CTO332-17 cuyo objeto es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</si>
  <si>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SAUC102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</si>
  <si>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SAUC103 Adicion al contrato CTO176-17 cuyo objeto es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</si>
  <si>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SAUC104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</si>
  <si>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SAUC105 Adicionar al contrato CTO362-17 cuyo objeto es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</si>
  <si>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SAUC106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</si>
  <si>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SAUC107 Adicion al contrato CTO125-17 cuyo objeto es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</si>
  <si>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SAUC108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</si>
  <si>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SAUC109 Adicion al contrato CTO136-17 cuyo objeto es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</si>
  <si>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SAUC110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</si>
  <si>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SAUC111 Adicion al contrato CTO214-17 cuyo objeto es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</si>
  <si>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SAUC112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</si>
  <si>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SAUC113 Adicionar al contrato CTO146-17 cuyo objeto es "Contratar  la  prestación  de  servicios  para  el  apoyo  al  área  de Servicio   al   Ciudadano   en   el   proyecto   de   centralización  de PQRS   recibidas   a   través   de   los   canales   de   comunicación oficiales establecidos por TRANSMILENIO S.A."</t>
  </si>
  <si>
    <t>SAUC114 Contratar  la  prestación  de  servicios  para  el  apoyo  al  área  de Servicio   al   Ciudadano   en   el   proyecto   de   centralización  de PQRS   recibidas   a   través   de   los   canales   de   comunicación oficiales establecidos por TRANSMILENIO S.A.</t>
  </si>
  <si>
    <t>SAUC115 Adicionar al contrato CTO170-17 cuyo objeto es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</si>
  <si>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SAUC116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</si>
  <si>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SAUC117 Contratar una persona que preste los servicios de diseño gráfico para apoyar la gestión de la Subgerencia de Atención al Usuario y Comunicaciones, en el diseño editorial y elaboración de infografías digitales para el Sistema TransMilenio en sus componentes troncal y zonal, haciendo uso de los recursos disponibles en cuanto a fotografías, ilustraciones y demás elementos gráficos que se tienen o que se generen en la Subgerencia de Atención al Usuario y Comunicaciones, así como la realización de otras piezas y contenido que se requiera sobre el sistema de transporte público de Bogotá gestionado por TRANSMILENIO S.A.</t>
  </si>
  <si>
    <t xml:space="preserve">SE15 Contratar la prestación de servicios de un profesional con conocimientos en modelación financiera con el fin de asesorar y acompañar a la Subgerencia Económica de TRANSMILENIO S.A. en la identificación, conceptualización, desarrollo y revisión de modelos financieros para las concesiones del SITP y de proyectos especiales. </t>
  </si>
  <si>
    <t>72102900;72103300;46151500;80101600:80101700;80131500;80131800</t>
  </si>
  <si>
    <t>72102900;72103300;46151500;80101600;80101700;80131500;80131800</t>
  </si>
  <si>
    <t>72102900;72103300;46151500;
80101600;80101700;80131500;80131800</t>
  </si>
  <si>
    <t>45121500;45111800;43201800;92121700</t>
  </si>
  <si>
    <t>81101700;81112000</t>
  </si>
  <si>
    <t>92121500;92101500;80111700;80101500
80101600</t>
  </si>
  <si>
    <t>SJ14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</si>
  <si>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DC36 Contratar a una (1) persona para que preste los servicios de apoyo a la gestión de la Entidad, en especial a la Dirección Administrativa para el desarrollo de las actividades previstas en el área.</t>
  </si>
  <si>
    <t>DS 44 Contratar el arrendamiento y/o leasing operativo, de (2 barreras Piso Techo configuración doble, 1 Pasillo Motorizado para PMR (PMO) Mueble Maestro, 1 Pasillo Motorizado para PMR (PMO) Mueble Esclavo, 1 Pasillo Motorizado (PMO) Mueble Maestro, 1 Pasillo Motorizado (PMO) Mueble Esclavo, 4 Pasillo Motorizado (PMO) Mueble Maestro/Esclavo) para la implementación de la prueba piloto de intervención técnica en puertas y/o barreras de control de acceso, en el Portal Tunal Grupo 1 de BCA, para combatir el fenómeno de la evasión en el Sistema TransMilenio.</t>
  </si>
  <si>
    <t>DS 45 Contratar el arrendamiento y/o leasing operativo, de (8 Puertas deslizante dos Hojas, 6 puertas deslizantes de cuatro hojas) para la implementación de la prueba piloto de intervención técnica en puertas y/o barreras de control de acceso, en estación Santa Lucía vagón sur; para combatir el fenómeno de la evasión en el Sistema TransMilenio.</t>
  </si>
  <si>
    <t>DS 46 Contratar el arrendamiento y/o leasing operativo, de (1 Pasillo Motorizado (PMO) Mueble Esclavo,3 Pasillo Motorizado (PMO) Mueble Maestro/Esclavo, 1 Pasillo Motorizado para PMR (PMO) Mueble Maestro, 1 Pasillo Motorizado para PMR (PMO) Mueble Maestro/Esclavo) para la implementación de la prueba piloto de intervención técnica en puertas y/o barreras de control de acceso, en Portal Tunal Grupo 3 de BCA, para combatir el fenómeno de la evasión en el Sistema TransMilenio.</t>
  </si>
  <si>
    <t>DS47 Contratar el arrendamiento y/o leasing operativo, de (1 Pasillo Motorizado (PMO) Mueble Maestro, 2 Pasillo Motorizado (PMO) Mueble Esclavo, 1 Pasillo Motorizado (PMO) Mueble Maestro/Esclavo, 1 Pasillo Motorizado para PMR (PMO) Mueble Maestro, 1 Pasillo Motorizado para PMR (PMO) Mueble Maestro/Esclavo) para la implementación de la prueba piloto de intervención técnica en puertas y/o barreras de control de acceso, en estación Santa Lucía acceso norte, (8 Puertas deslizantes de dos Hojas, 6 Puertas deslizantes cuatro hojas) para la implementación de la prueba piloto de intervención técnica en puertas y/o barreras de control de acceso  en estación Santa Lucia vagón norte, para combatir el fenómeno de la evasión en el Sistema TransMilenio.</t>
  </si>
  <si>
    <t>DS48 Contratar el arrendamiento y/o leasing operativo, de (1 Puerta deslizante PMR una hoja) para la implementación de la prueba piloto de intervención técnica en puertas y/o barreras de control de acceso, en estación Santa Lucia acceso sur, (8 Puertas deslizante dos Hojas, 6 puertas deslizantes de cuatro hojas) para la implementación de la prueba piloto de intervención técnica en puertas y/o barreras de control de acceso, en estación universidades vagón sur; para combatir el fenómeno de la evasión en el Sistema TransMilenio.</t>
  </si>
  <si>
    <t>DS49Contratar el arrendamiento y/o leasing operativo, de (1 barreras Piso Techo configuración simple, 1 barreras Piso Techo configuración doble) para la implementación de la prueba piloto de intervención técnica en puertas y/o barreras de control de acceso, en estación Santa Lucia acceso sur, (2 torniquetes mariposa baja, 2 torniquetes mariposa alta) para la implementación de la prueba piloto de intervención técnica en puertas y/o barreras de control de acceso  en buses, para combatir el fenómeno de la evasión en el Sistema TransMilenio.</t>
  </si>
  <si>
    <t>DS50 Contratar el arrendamiento y/o leasing operativo, de (1 Pasillo Motorizado (PMO) Mueble Esclavo, 2 Pasillo Motorizado (PMO) Mueble Maestro/Esclavo, 1 Pasillo Motorizado para PMR (PMO) Mueble Maestro, 1 Pasillo Motorizado para PMR (PMO) Mueble Maestro/Esclavo) para la implementación de la prueba piloto de intervención técnica en puertas y/o barreras de control de acceso, en estación Virrey, (2 Torniquete Mariposa baja, 2 Torniquete Mariposa alta) para la implementación de la prueba piloto de intervención técnica en puertas y/o barreras de control de acceso  en buses; para combatir el fenómeno de la evasión en el Sistema TransMilenio.</t>
  </si>
  <si>
    <t>DS51 Contratar el arrendamiento y/o leasing operativo, de (2 Piso-Techo Doble, 2 Puerta Anti evasión) para la implementación de la prueba piloto de intervención técnica en puertas y/o barreras de control de acceso, en Portal Tunal Grupo 3 de BCA, (1 Piso-Techo Doble, 1 Pasillo Motorizado (PMO) Mueble Maestro, 1 Pasillo Motorizado (PMO) Mueble Esclavo, 1 Pasillo Motorizado (PMO) Mueble Maestro/Esclavo, 1 Puerta deslizante PMR una hoja) para la implementación de la prueba piloto de intervención técnica en puertas y/o barreras de control de acceso, en estación universidades, (8 Puertas deslizante dos Hojas) para la implementación de la prueba piloto de intervención técnica en puertas y/o barreras de control de acceso, en estación universidades vagón norte, (2 Torniquete Mariposa baja, 2 Torniquete Mariposa alta) para la implementación de la prueba piloto de intervención técnica en puertas y/o barreras de control de acceso  en buses; para combatir el fenómeno de la evasión en el Sistema TransMilenio.</t>
  </si>
  <si>
    <t>DS52 Contratar el arrendamiento y/o leasing operativo, de (6 puertas deslizantes de cuatro hojas) para la implementación de la prueba piloto de intervención técnica en puertas y/o barreras de control de acceso, en estación Universidades vagón norte; para combatir el fenómeno de la evasión en el Sistema TransMilenio.</t>
  </si>
  <si>
    <t>DS 53 Contratar el alquiler de cámaras de video con los correspondientes equipos de soporte y grabación que permitan el monitoreo para desarrollar la recolección de información necesaria, para la evaluación de la prueba piloto de BCA’s y puertas en los aspectos relacionados con la evasión y operación en los portales, estaciones y buses definidos por TRANSMILENIO S.A.</t>
  </si>
  <si>
    <t xml:space="preserve">Planificar y gestionar los recursos para 57 Kms nuevos de troncal con actividades que incluyen expansión y mejoramiento de la infraestructura troncal necesaria para la operación del Sistema Transmilenio </t>
  </si>
  <si>
    <r>
      <t xml:space="preserve">PLAN ANUAL DE ADQUISICIONES
</t>
    </r>
    <r>
      <rPr>
        <sz val="11"/>
        <color theme="1"/>
        <rFont val="Cambria"/>
        <family val="1"/>
      </rPr>
      <t xml:space="preserve">
</t>
    </r>
    <r>
      <rPr>
        <b/>
        <sz val="11"/>
        <color theme="1"/>
        <rFont val="Cambria"/>
        <family val="1"/>
      </rPr>
      <t>Nota:</t>
    </r>
    <r>
      <rPr>
        <sz val="11"/>
        <color theme="1"/>
        <rFont val="Cambria"/>
        <family val="1"/>
      </rPr>
      <t xml:space="preserve">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r>
  </si>
  <si>
    <t>Valor Estimado en la Vigencia</t>
  </si>
  <si>
    <t xml:space="preserve">Contratar una (1) persona para que preste los servicios de apoyo a la gestión, en las actividades de archivo de la documentación resultante del desarrollo de las actividades asignadas a TRANSMILENIO S.A., para el cumplimiento del Artículo 78 del Acuerdo Distrital 645 de 2016. </t>
  </si>
  <si>
    <t>Articulo 78.</t>
  </si>
  <si>
    <t>Proceso de contratación por Articulo 78.</t>
  </si>
  <si>
    <t>Contratar la prestación de servicios profesionales de un Administrador de Empresas que apoye la gestión del subproceso Administración de los recursos de Tesorería, para que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</si>
  <si>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los servicios profesionales de un Contador Público que apoye al subproceso contable y tributario para que acelere,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</si>
  <si>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la prestación de servicios profesionales de un abogado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t>
  </si>
  <si>
    <t>Julia Rey 2203000 ext. 1400 julia.rey@transmilenio.gov.co</t>
  </si>
  <si>
    <t>Subgerencia de Comunicaciones y Atención al Usuario</t>
  </si>
  <si>
    <t>Contratar el apoyo a la gestión de la Subgerencia de Comunicaciones y Atención al Usuario, especialmente en el  cumplimiento de actividades derivadas de la reglamentación del Articulo 78 del Plan de Desarrollo Distrital en cuanto al proceso de  atención a propietarios de vehículos,  acompañamiento,  recepción,  organización y trámite interno de la documentación aportada</t>
  </si>
  <si>
    <t xml:space="preserve">Sin afectación presupuestal. En concordancia con el artículo 7 del Acuerdo 4 de 1999, así:
“Fondo Cuenta. Autorizase al Alcalde Mayor para que dentro de los seis meses siguientes a la publicación del presente Acuerdo y de conformidad con las normas vigentes, constituya, reglamente y destine los recursos necesarios para la creación de un fondo cuenta sin personería jurídica, de reorganización del transporte colectivo urbano de pasajeros en el Distrito Capital, el cual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
</t>
  </si>
  <si>
    <t>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</si>
  <si>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Jhonn Cubillos
Te. 2203000 ext. 1701
jhonn.cubillos@transmilenio.gov.co</t>
  </si>
  <si>
    <t>TOTAL</t>
  </si>
  <si>
    <t>Meta 28: Revisar e implementar el 100 por ciento de las rutas del sistema</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</si>
  <si>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</si>
  <si>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</si>
  <si>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</si>
  <si>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</si>
  <si>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</si>
  <si>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</si>
  <si>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</si>
  <si>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</si>
  <si>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</si>
  <si>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</si>
  <si>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</si>
  <si>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</si>
  <si>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</si>
  <si>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</si>
  <si>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</si>
  <si>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</si>
  <si>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</si>
  <si>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</si>
  <si>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</si>
  <si>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</si>
  <si>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</si>
  <si>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</si>
  <si>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</si>
  <si>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</si>
  <si>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</si>
  <si>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</si>
  <si>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</si>
  <si>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</si>
  <si>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</si>
  <si>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</si>
  <si>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</si>
  <si>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</si>
  <si>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</si>
  <si>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</si>
  <si>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</si>
  <si>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</si>
  <si>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</si>
  <si>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</si>
  <si>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</si>
  <si>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</si>
  <si>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</si>
  <si>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</si>
  <si>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</si>
  <si>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</si>
  <si>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</si>
  <si>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</si>
  <si>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</si>
  <si>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</si>
  <si>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</si>
  <si>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</si>
  <si>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</si>
  <si>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</si>
  <si>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</si>
  <si>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</si>
  <si>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</si>
  <si>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</si>
  <si>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</si>
  <si>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</si>
  <si>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</si>
  <si>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</si>
  <si>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</si>
  <si>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</si>
  <si>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</si>
  <si>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</si>
  <si>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</si>
  <si>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</si>
  <si>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</si>
  <si>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</si>
  <si>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</si>
  <si>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</si>
  <si>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</si>
  <si>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</si>
  <si>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</si>
  <si>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</si>
  <si>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</si>
  <si>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</si>
  <si>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</si>
  <si>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</si>
  <si>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</si>
  <si>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</si>
  <si>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</si>
  <si>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</si>
  <si>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</si>
  <si>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</si>
  <si>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</si>
  <si>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</si>
  <si>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</si>
  <si>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</si>
  <si>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</si>
  <si>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</si>
  <si>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</si>
  <si>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</si>
  <si>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</si>
  <si>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</si>
  <si>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</si>
  <si>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</si>
  <si>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</si>
  <si>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</si>
  <si>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</si>
  <si>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</si>
  <si>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</si>
  <si>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</si>
  <si>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</si>
  <si>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</si>
  <si>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</si>
  <si>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</si>
  <si>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</si>
  <si>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</si>
  <si>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</si>
  <si>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</si>
  <si>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</si>
  <si>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</si>
  <si>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</si>
  <si>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</si>
  <si>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</si>
  <si>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</si>
  <si>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</si>
  <si>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</si>
  <si>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</si>
  <si>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</si>
  <si>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</si>
  <si>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</si>
  <si>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</si>
  <si>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</si>
  <si>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</si>
  <si>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</si>
  <si>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</si>
  <si>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</si>
  <si>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</si>
  <si>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</si>
  <si>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</si>
  <si>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</si>
  <si>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</si>
  <si>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</si>
  <si>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</si>
  <si>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</si>
  <si>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</si>
  <si>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</si>
  <si>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</si>
  <si>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</si>
  <si>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</si>
  <si>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</si>
  <si>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</si>
  <si>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</si>
  <si>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</si>
  <si>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</si>
  <si>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</si>
  <si>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</si>
  <si>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</si>
  <si>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</si>
  <si>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</si>
  <si>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</si>
  <si>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</si>
  <si>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</si>
  <si>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</si>
  <si>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</si>
  <si>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</si>
  <si>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</si>
  <si>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</si>
  <si>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</si>
  <si>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</si>
  <si>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</si>
  <si>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</si>
  <si>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</si>
  <si>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</si>
  <si>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</si>
  <si>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</si>
  <si>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</si>
  <si>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</si>
  <si>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</si>
  <si>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</si>
  <si>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</si>
  <si>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</si>
  <si>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</si>
  <si>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</si>
  <si>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PROGRAMACIÓN PORCENTUAL ESPERADA</t>
  </si>
  <si>
    <t>Relación con el Plan Estratégico
(Acuerdo 004 de 2015)</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</si>
  <si>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</si>
  <si>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</si>
  <si>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</si>
  <si>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</si>
  <si>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</si>
  <si>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</si>
  <si>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</si>
  <si>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</si>
  <si>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</si>
  <si>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</si>
  <si>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</si>
  <si>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</si>
  <si>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</si>
  <si>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</si>
  <si>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</si>
  <si>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</si>
  <si>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</si>
  <si>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 xml:space="preserve">Realizar durante el año 2018 campañas de divulgación orientadas a prevenir la comisión de conductas disciplinarias por parte de los servidores públicos de la Entidad con el acompañamiento de la Subgerencia de  Atención  al Usuario y Comunicacionesde TRANSMILENIO S.A. </t>
  </si>
  <si>
    <t>Dos campañas de divulgación para prevenir la comisión de conductas disciplinarias</t>
  </si>
  <si>
    <t>2 campañas realizadas</t>
  </si>
  <si>
    <t>Gestión de Asuntos Disciplinarios</t>
  </si>
  <si>
    <t xml:space="preserve">Gustavo Garcia
Subgerente General
</t>
  </si>
  <si>
    <t>Culminar en el año 2018 veinticuatro (24) actuaciones disciplinarias originadas en el trámite de los informes y/o quejas presentadas a la Subgerencia General.</t>
  </si>
  <si>
    <t>Terminar veinticuatro (24) actuaciones disciplinarias en el año.</t>
  </si>
  <si>
    <t>24 actuaciones culminadas</t>
  </si>
  <si>
    <t>Fortalecer las actividades de monitoreo, vigilancia y control a la prestacion de los servicios de transporte del SITP</t>
  </si>
  <si>
    <t>Un mecanismo de seguimiento y control a los temas tratados en Comité de Gerencia de la Integración, implementado,</t>
  </si>
  <si>
    <t>1 mecanismo de seguimiento implementado</t>
  </si>
  <si>
    <t xml:space="preserve">Evaluación y Gestión del modelo de Operación </t>
  </si>
  <si>
    <t>Gestionar, monitorear y optimizar la implementación de los contratos de operación de Transmilenio</t>
  </si>
  <si>
    <t>Definir a través del proyecto de la reingeniería, el diseño operacional del SITP para el corto, mediano y largo plazo con miras a mejorar la calidad de servicio ofrecido y anticipar los grandes cambios en la movilidad de Bogotá</t>
  </si>
  <si>
    <t xml:space="preserve">Un (1) Informe de Diseño Operacional para corto plazo de la reingeniería del SITP
</t>
  </si>
  <si>
    <t>Planeación del SITP</t>
  </si>
  <si>
    <t>31/11/2018</t>
  </si>
  <si>
    <t>Edna Rodriguez  
Subgerencia Técnica y de Servicios</t>
  </si>
  <si>
    <t>Un (1) Informe del Diseño Operacional para mediano y largo plazos de la reingeniería del SITP</t>
  </si>
  <si>
    <t>Definir la estrategia e implementar, a través del proyecto de la reingeniería, los cambios en rutas determinados en el Diseño Operacional</t>
  </si>
  <si>
    <t>Un (1) Informe de Estrategia de implementación de la reingeniería del SITP</t>
  </si>
  <si>
    <t>Gestionar e implementar la migración de las rutas alimentadoras a rutas urbanas</t>
  </si>
  <si>
    <t>Migrar seis (6) rutas alimentadoras a servicios zonales</t>
  </si>
  <si>
    <t>Edna Rodriguez, Nubia Quintero
Subgerencia Técnica y de Servicios</t>
  </si>
  <si>
    <t>Evaluar e implementar mejoras operacionales de corto plazo a las rutas del componente zonal y los servicios del componente troncal, a través de la metodología denominada Kilometros Eficientes</t>
  </si>
  <si>
    <t xml:space="preserve">Implementación de 250 mejoras operacionales </t>
  </si>
  <si>
    <t>Desarrollar los reportes estadísticos de demanda del Sistema que provean información actualizada de seguimiento a la oferta y demanda del SITP.</t>
  </si>
  <si>
    <t>Seis (6) Reportes estadísticos desarrollados y publicados</t>
  </si>
  <si>
    <t>1.4.1.</t>
  </si>
  <si>
    <t>Paulo Ballesteros
Subgerencia Técnica y de Servicios</t>
  </si>
  <si>
    <t>Desarrollar las proyecciones de demanda de mediano y largo plazo que coadyuven en la identificación de las necesidades de flota y la definición de escenarios</t>
  </si>
  <si>
    <t xml:space="preserve">Cuatro (4)  proyecciones </t>
  </si>
  <si>
    <t>Paulo Ballesteros
Subgerencia Técnica y de Servicios</t>
  </si>
  <si>
    <t xml:space="preserve">Realizar las tomas de información en campo como insumo para planeación, seguimiento y control del Sistema de Transporte </t>
  </si>
  <si>
    <t>Realización del 100% de tomas de información requeridas</t>
  </si>
  <si>
    <t>Desarrollar Segunda fase del Plan Estadístico Distrital para Transmilenio S.A.</t>
  </si>
  <si>
    <t xml:space="preserve">Un (1) Diagnóstico de producción estadística de la Entidad  </t>
  </si>
  <si>
    <t>Mantener un sistema de información geográfico para el control de información de transporte e infraestructura del Sistema TransMilenio</t>
  </si>
  <si>
    <t>Actualizar la información geográfica y/o de indicadores que alimenta el sistema.</t>
  </si>
  <si>
    <t>Mantener el 100% de la información del Sistema de información geográfico actualizada</t>
  </si>
  <si>
    <t>1.1</t>
  </si>
  <si>
    <t>Jaime Guerrero
Subgerencia Técnica y de Servicios</t>
  </si>
  <si>
    <t>Capacitar el personal del área para el uso y explotación del sistema de información</t>
  </si>
  <si>
    <t xml:space="preserve">Definir estrategia y establecer el plan de implementación de la red de transporte  que permita migrar del esquema provisional al SITP de forma tal que se facilite a los usuarios la conexión entre servicios para los pares origen - destino que actualmente no son atendidos bajo el marco del SITP. </t>
  </si>
  <si>
    <t>Definir el diseño operacional de la red de transporte asociada, con el objetivo de facilitar la conexión entre servicios y mejorar la calidad de servicio ofrecido para los pares origen - destino que no son atendidos por el SITP, en el marco del proyecto de Migración del Provisional al SITP.</t>
  </si>
  <si>
    <t>Un (1) informe de Diseño Operacional Migración del Provisional al SITP</t>
  </si>
  <si>
    <t>Nubia Quintero
Subgerencia Técnica y de Servicios</t>
  </si>
  <si>
    <t>Definir el plan de implementación gradual de forma tal que se garantice la cobertura del servicio de transporte público.</t>
  </si>
  <si>
    <t xml:space="preserve">Un (1) Plan de implementación </t>
  </si>
  <si>
    <t>Definir el plan de desmonte asociado al Plan de Implementación para la Migración del esquema Provisional al SITP.</t>
  </si>
  <si>
    <t>Un (1) Plan de desmonte</t>
  </si>
  <si>
    <t>Definir y hacer seguimiendo al plan de desintegración de flota concertado con los concesionarios en el marco del proyecto de Migración del Provisional al SITP.</t>
  </si>
  <si>
    <t>Un (1) Plan de desintegración</t>
  </si>
  <si>
    <t>Jhonn Cubillos
Subgerencia Técnica y de Servicios</t>
  </si>
  <si>
    <t>Reemplazar la flota para la operación troncal de los actuales contratos de la fase I del Sistema Transmilenio</t>
  </si>
  <si>
    <t>Adjudicar la totalidad de los contratos para el reemplazo de la flota para la operación troncal de la Fase I.</t>
  </si>
  <si>
    <t>Adjudicación del 100%  de los contratos para reemplazo de la flota para la operación troncal de la Fase I.</t>
  </si>
  <si>
    <t>Felipe Ramírez
Subgerencia Técnica y de Servicios</t>
  </si>
  <si>
    <t xml:space="preserve">Planear, gestionar y acompañar los proyectos de ampliación, expansión y mejoramiento de infraestructura de TransMilenio. </t>
  </si>
  <si>
    <t>Elaborar y/o ajustar parámetros operacionales.                                 Elaborar fichas de proyectos para Patios.</t>
  </si>
  <si>
    <t>Cuatro (4)  informes de avance de los proyectos de ampliación, expansión y mejoramiento de infraestructura Troncal y Zonal.</t>
  </si>
  <si>
    <t>1.3.1
1.3.2
1.3.3
1.3.4 
1.3.6</t>
  </si>
  <si>
    <t>Mario Sarria
Subgerencia Técnica y de Servicios</t>
  </si>
  <si>
    <t>Elaborar, revisar, ajustar el plan de inversión para la ejecución de los proyectos.</t>
  </si>
  <si>
    <t xml:space="preserve">
Realizar acompañamiento y  seguimiento a consultorías, gestión predial y construcción de proyectos.
</t>
  </si>
  <si>
    <t>Adelantar gestiones para el desarrollo de los proyectos ante entidades del orden Nacional, Distrital o Terceros.</t>
  </si>
  <si>
    <t>Recibir y formalizar la entrega de infraestructura construida.</t>
  </si>
  <si>
    <t>Brindar la asesoría jurídica que requiera la entidad para su correcta gestión.</t>
  </si>
  <si>
    <r>
      <t>1.       Atención oportuna a las peticiones y requerimientos allegados por las dependencias de la entidad y personas naturales y jurídicas.</t>
    </r>
    <r>
      <rPr>
        <b/>
        <sz val="11"/>
        <color theme="1"/>
        <rFont val="Calibri"/>
        <family val="2"/>
        <scheme val="minor"/>
      </rPr>
      <t/>
    </r>
  </si>
  <si>
    <t xml:space="preserve">                                                                                                                                                        Realizar el 100%  de la asesoría Jurídica que requiera la entidad para el normal desarrollo de sus actividades
</t>
  </si>
  <si>
    <t>Gestión Jurídica y Contractual</t>
  </si>
  <si>
    <t>5.1
5.3</t>
  </si>
  <si>
    <t>5.1.5
5.3.1
5.3.3</t>
  </si>
  <si>
    <t>Julia Rey Bonilla
Subgerencia Jurídica</t>
  </si>
  <si>
    <t xml:space="preserve"> 2. Emisión de conceptos jurídicos con base en la normatividad legal aplicado al caso concreto puesto en consideración. </t>
  </si>
  <si>
    <t xml:space="preserve">Elaboración, revisión y compilación del 100%  conceptos jurídicos que sean requeridos por la entidad o personas naturales o jurídicas de derecho público o privado
</t>
  </si>
  <si>
    <t>3. Revisión oportuna de los proyectos de actos administrativos y actos administrativos de interés para la entidad.</t>
  </si>
  <si>
    <t xml:space="preserve">                                                                                                                                                        Elaboración y revisión jurídica del 100% de los  actos administrativos requeridos e interposición de recursos en actuaciones administrativas 
</t>
  </si>
  <si>
    <t>Elaboración del 100% de actos y providencias de segunda instancia en procesos disciplinarios de acuerdo a lo que se requiera</t>
  </si>
  <si>
    <t xml:space="preserve">4. Realizar actividades de asesoría legal en la ejecución y apoyo a la supervisión de los contratos de concesión y proyectos especiales. </t>
  </si>
  <si>
    <t>Realizar el 100% de las actividades requeridas en el proceso de asesoría legal a los contratos de concesión</t>
  </si>
  <si>
    <t>Realizar todas las actividades tendientes para la ejecución de una defensa jurídica técnica que permita disminuir los riesgos en el contingente judicial.</t>
  </si>
  <si>
    <t xml:space="preserve">1,  Demandas contestadas de acuerdo con lineamientos de defensa judicial de Transmilenio S.A.                   </t>
  </si>
  <si>
    <t xml:space="preserve">100% de demandas contestadas en los tiempos previstos por la ley
                                                                                                                                                                                                                                                                                                                                                                                                                                                                                                                                                                                                                                                                </t>
  </si>
  <si>
    <t>5.3.1
5.3.2
5.3.3</t>
  </si>
  <si>
    <t xml:space="preserve">                                                                                                                                                            2. Demandas de reconvención presentadas  
</t>
  </si>
  <si>
    <t>Presentacion del  100% de demandas de reconvención cuando a ello hubiere lugar</t>
  </si>
  <si>
    <t>3. de actividades del comité de conciliación realizadas de acuerdo con los lineamientos jurídicos establecidos</t>
  </si>
  <si>
    <t>Mínimo 2 sesiones mensuales del comité de conciliación</t>
  </si>
  <si>
    <t>SJ11</t>
  </si>
  <si>
    <t>Apoyar y coordinar todas las actividades juridicas y administrativas  necesarias para a gestión de la dependencia</t>
  </si>
  <si>
    <t xml:space="preserve"> Desarrollo de las actividades tendientes a dar cumplimiento de los objetivos institucionales.</t>
  </si>
  <si>
    <t xml:space="preserve">100% de las actividades realizadas de acuerdo con la gestión requerida en la dependencia </t>
  </si>
  <si>
    <t>5.4.1
5.4.2</t>
  </si>
  <si>
    <t>Implementar cinco (5) productos tendientes a desarrollar el componente económico y financiero del Proyecto "SITP"</t>
  </si>
  <si>
    <t>Realizar estudios que permitan contar con las bases y argumentos para la toma de decisiones en torno al SITP.
Así mismo, lograr el proceso de licitación de las cuentas bancarias de la fiducia del SITP a fin de dar cumplimiento a lo pactado contractualmente.</t>
  </si>
  <si>
    <t xml:space="preserve">1. (1) Propuesta de viabilidad financiera de las concesiones actuales
2. (1) Revisión de costos que componen la tarifa vehiculos de microbuses, busetas y busetones
3. (1) Revisión de costos y tarifas de remuneración del concesionario del SIRCI
4. (1) Modelo financiero de estimación de tarifas de remuneración del desmonte de transporte provisional y su integración al SITP
</t>
  </si>
  <si>
    <t>Diana Gisela Parra Correa
Subgerente Económica</t>
  </si>
  <si>
    <t>Efectuar (1) proceso licitatorio de cuentas bancarias de la fiducia SITP</t>
  </si>
  <si>
    <t>Desarrollar seis (6) productos tendientes a mejorar la visión estrategica del componente económico y financiero</t>
  </si>
  <si>
    <t>Realizar estudios y acciones que proporcionen una vision economica actualizada y acorde a la realidad del Sistema</t>
  </si>
  <si>
    <t xml:space="preserve">
1. (1) Herramienta para detección de usos inadecuados de las Tarjetas Inteligentes Sin Contacto -TISC- del SITP
2. (1) Propuesta de esquema alternativo de tarifas a usuarios
3. (1) Propuesta de protocolo para reporte de información financiera de los concesionarios de transporte 
4. (1) Linea base de indicadores de riesgos financieros y económicos contractuales
5. (1) Observatorio de costos
6. (1) Bodega de datos</t>
  </si>
  <si>
    <t>Efectuar el seguimiento sobre tres (3) componentes principales de la estructuración económica y financiera de la operación troncal</t>
  </si>
  <si>
    <t xml:space="preserve">Realizar las observaciones y la correspondiente supervisión sobre el proceso de conformación del componente economico y financera de la estucturación de la operación troncal. </t>
  </si>
  <si>
    <t>Informe de observaciones a:
1. Matriz de riesgos económicos y financieros contractual
2. Modelo financiero
3. Esquema de remuneración y de incentivos/desincentivos</t>
  </si>
  <si>
    <t>Calibrar el modelo de proyección del Fondo de Estabilizacion Tarifaria mejorando su precisión en un 5%</t>
  </si>
  <si>
    <t xml:space="preserve">Contar con un modelo de proyecciones del FET que permita cuantificar las necesidades de recursos externos al Sistema </t>
  </si>
  <si>
    <t>(1) Modelo de proyección del Fondo de Estabilizacion Tarifaria calibrado</t>
  </si>
  <si>
    <t>SE16</t>
  </si>
  <si>
    <t xml:space="preserve">Realizar la revision y ajuste de la politica tarifaria durante el año 2018 </t>
  </si>
  <si>
    <t>Realizar los estudios técnicos y financieros de soporte a la actualización tarifaria, que sirvan de insumo para la determinación de la política tarifaria a implementar en el SITP.</t>
  </si>
  <si>
    <t>Un (01) estudio técnico y financiero de soporte a la actualizacion tarifaria del:
1. Decreto expedido por el Alcalde  Mayor de Bogota D.C. correspondiente a la focalización de subsidios.
2. Decreto expedido por el Alcalde Mayor de Bogota D.C. correspondiente a los valores de las tarifas a los usuarios</t>
  </si>
  <si>
    <t xml:space="preserve">Optimizar y fortalecer los procesos internos de la Subgerencia Económica </t>
  </si>
  <si>
    <t>Implementar mecanismos que permitan mejorar el procesamiento de la información correspondiente a los procesos de remuneración y recaudo del Sistema</t>
  </si>
  <si>
    <t xml:space="preserve">1. Aplicativo en ORACLE para la liquidación previa de los agentes del Sistema implementado
</t>
  </si>
  <si>
    <t>Gestión Financiera</t>
  </si>
  <si>
    <t xml:space="preserve">2. Herramienta de reporte de informacion e indicadores de recaudo implementada y acondicionada a las necesidades del área </t>
  </si>
  <si>
    <t>Documentar el manejo de la información consolidada del proceso de remuneración del Sistema y la elaboración de soportes de actualización tarifaria, con el fin de que dichas actividades guarden los mismos estándares y puedan ser desarrollado por los diferentes funcionarios vinculados a los procesos</t>
  </si>
  <si>
    <t xml:space="preserve">1. Un (1) procedimiento de manejo de informacion consolidada de la remuneracion del Sistema  
2. Un (1) procedimiento de elaboración de soportes de la actualización tarifaria
</t>
  </si>
  <si>
    <t>Incrementar la facturación de la Subgerencia de Desarrollo de Negocios con respecto a la meta establecida para el año 2017.</t>
  </si>
  <si>
    <t xml:space="preserve">1. Desarrollar el modelo temporal de  comercilaizacion  del la publicidad en la infraestructura a cargo de TRANSMILENIO S.A.
2. Explotar comercialmente los espacios supectibles de arrendamiento en la infraestructura del sistema TransMilenio.
3. Desarrallar otros negocios de explotación colateral (marca, arrendamiendo de buses, publicidad en buses, infraestructura y conocimiento)
</t>
  </si>
  <si>
    <t xml:space="preserve">
Facturación igual o superior a $12.646.000.000</t>
  </si>
  <si>
    <t>Gestión de Mercadeo</t>
  </si>
  <si>
    <t>4.2.1
4.2.2
4.2.3</t>
  </si>
  <si>
    <t>Claudia Saer Saker
Subgerencia de Desarrollo de Negocios</t>
  </si>
  <si>
    <t>Fortalecer la imagen institucional de Transmilenio a través de una  estrategia integral  de comunicación 360° (Externa, interna y Digital),  orientada  a mantener el 80% de satisfacción en el servicio de transporte.</t>
  </si>
  <si>
    <t>Desarrollar el diseño gráfico y audiovisual de piezas de comunicación y gestionar:
-Producción de material impreso para distribución o exhibición.
-Producción de material digital para publicación o pauta.</t>
  </si>
  <si>
    <t>100% de las piezas de comunicación</t>
  </si>
  <si>
    <t>Gestión de Grupos de Interés</t>
  </si>
  <si>
    <t>Enero 1 - 2018</t>
  </si>
  <si>
    <t>María Constanza Álvarez Sarmiento
Subgerencia de Atención al Usuario y Comunicaciones</t>
  </si>
  <si>
    <t>Formular un diagnóstico sobre el estado actual de la comunicación interna que sirva de insumo para la construcción de la politica y lineas estrategicas del area.</t>
  </si>
  <si>
    <t>un (1) diagnostico</t>
  </si>
  <si>
    <t>Fabiana Ramirez
Subgerencia de Atención al Usuario y Comunicaciones</t>
  </si>
  <si>
    <t>Elaborar documento de política de  Comunicación Interna</t>
  </si>
  <si>
    <t>un (1) Diseño de Politica</t>
  </si>
  <si>
    <t>Realizar  campañas de comunicación interna orientadas a los públicos objetivos de la comunicación organizacional.</t>
  </si>
  <si>
    <t>Efectuar 6 campañas de comunicación interna</t>
  </si>
  <si>
    <t>Encuentro de periodistas y jefes de comunicaciones de BRTs en Colombia.</t>
  </si>
  <si>
    <t>un (1) evento</t>
  </si>
  <si>
    <t>Maria Constanza Alvarez
Subgerencia de Atención al Usuario y Comunicaciones</t>
  </si>
  <si>
    <t xml:space="preserve">Emisión cápsulas institucionales de Televisión </t>
  </si>
  <si>
    <t>5 capsulas</t>
  </si>
  <si>
    <t>Kit Institucional de promoción de TMSA (Video, presentacion y Brochure)</t>
  </si>
  <si>
    <t>Un Kit</t>
  </si>
  <si>
    <t>Implementación de campañas de conocimiento del sistema y temas institucionales</t>
  </si>
  <si>
    <t>5 campañas</t>
  </si>
  <si>
    <t>Construcción y posicionamiento de un manual para el uso de un lenguaje propio en los canales de la entidad  (Marca y Administración de canales digitales)</t>
  </si>
  <si>
    <t>Diseño e implementación de una línea editorial - manuales de marca para administración de canales digitales</t>
  </si>
  <si>
    <t>María Constanza Alvarez Sarmiento
Subgerencia de Atención al Usuario y Comunicaciones</t>
  </si>
  <si>
    <t>Rediseño del sitio web www.transmilenio.gov.co basados en el análisis de la situación actual</t>
  </si>
  <si>
    <t>Rediseño Sitio web</t>
  </si>
  <si>
    <t>Activar estrategias digitales que permita potenciar el engagement de audiencias especificas a través de las redes sociales de la entidad.</t>
  </si>
  <si>
    <t xml:space="preserve">Incrementar interacción y nuevos seguidores en 30%, en todos los canales. </t>
  </si>
  <si>
    <t xml:space="preserve">Aumentar la  satisfacción del usuario y a comunidades, de acuerdo a los lineamientos institucionales, formulando  políticas de atención al usuario, servicio ciudadano y de comunidades, desarrollando planes, programas y proyectos de impacto ciudadano. </t>
  </si>
  <si>
    <t>Implementar el Proyecto de Atención al Usuario, el cual busca integralidad en el servicio, garantizando el cubrimiento de necesidades que se produzcan en todas las etapas de su experiencia en el sistema y que articule las diferentes acciones de las áreas misionales de TRANSMILENIO que tengan impacto en la percepción del servicio, potenciando sinergias que fidelizan el uso del sistema y posicionan nuestra marca</t>
  </si>
  <si>
    <t>Modelo de atención diseñado e implementado</t>
  </si>
  <si>
    <t>María Constanza Álvarez Sarmiento
Subgerencia de Atención al Usuario y Comunicaciones</t>
  </si>
  <si>
    <t xml:space="preserve">Diseño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
</t>
  </si>
  <si>
    <t>Diseño y adopción de la política pública de mujer y equidad de género del Distrito, en TRANSMILENIO S.A. y del Sistema TransMilenio en sus componentes troncal y zonal</t>
  </si>
  <si>
    <t xml:space="preserve">Mantener activos  canales de comunicación con el ciudadano que permitan realizar el registro y seguimiento de todas las PQRS. </t>
  </si>
  <si>
    <t>Disminuir en 1 (un) día al año el tiempo promedio de respuesta de peticiones quejas y reclamos conrespecto al tiempo promedio de respuesta de la vigencia inmediatamente anterior</t>
  </si>
  <si>
    <t>Gestionar la medición de satisfacción del usuario de uno o varios de los componentes del sistema, a través de aplicación de encuestas personalizadas.</t>
  </si>
  <si>
    <t>Adelantar cuatro (4) estudios de satisfacción a través de encuestas personalizadas en campo</t>
  </si>
  <si>
    <t>Diseñar metodología de alertas para medir percepción de los usuarios  en temas claves y prioritarios,  basados en las PQRS y Encuestas de Satisfacción del Usuario.</t>
  </si>
  <si>
    <t>Una metodología</t>
  </si>
  <si>
    <t>Diseñar e implementar una estrategia integral de cultura ciudadana para TransMilenio, que contemple la articulación con entidades publicas y privadas que permita mejorar la percepción  y apropiación de los usuarios frente al Sistema.  Lo anterior con el fin Alcanzar el 60% en el atributo “Cuidado del Sistema” de la encuesta de satisfacción al usuario</t>
  </si>
  <si>
    <t>Realizar 3800 Encuentros (reuniones, visitas técnicas, recorridos, audiencias públicas, cabildos públicos, mesas de trabajo, apoyos de divulgación entre otros,eventos zonales) al año,con el propósito de fortalecer la relación con las comunidades desde lo zonal.</t>
  </si>
  <si>
    <t>3800 encuentros</t>
  </si>
  <si>
    <t>Profesional Especializado Grado 6 de Gestión Social
Subgerencia de Atención al Usuario y Comunicaciones</t>
  </si>
  <si>
    <t>Realizar eventos de participación para el  fortalecimiento de comportamientos ciudadanos y el respeto por lo público con los lideres comunales en el 75% de las localidades del Distrito.</t>
  </si>
  <si>
    <t>15 eventos en localidades</t>
  </si>
  <si>
    <t>Realizar estudio y evaluación de impacto de la Gestión Social de la Entidad</t>
  </si>
  <si>
    <t>un (1) estudio</t>
  </si>
  <si>
    <t xml:space="preserve">Estructurar la línea de base, indicadores y metodología de medición para la estrategia integral de cultura ciudadana de Transmilenio.  </t>
  </si>
  <si>
    <t xml:space="preserve">una (1) Batería de Indicadores para medición de impacto </t>
  </si>
  <si>
    <t>Profesional Especializado Grado 5
Atención al Usuario en Vía y Cultrua Ciudadana 
Subgerencia de Atención al Usuario y Comunicaciones</t>
  </si>
  <si>
    <t xml:space="preserve">Definir y abrir líneas de convocatoria pública de cultura ciudadana para Transmilenio, a través  del Programa Distrital de Estímulos para la Cultura, con el propósito de fomentar la participación y apropiación ciudadana en el Sistema. </t>
  </si>
  <si>
    <t xml:space="preserve">2 Líneas de convocatoria pública de cultura ciudadana para Transmilenio, en el Portafolio de Estímulos Distritales para la Cultura. </t>
  </si>
  <si>
    <t>Diseñar e implementar estrategia de cultura ciudadana para proyectos TransMiCable y Carrera Séptima.</t>
  </si>
  <si>
    <t>2 diseños de estrategias</t>
  </si>
  <si>
    <t xml:space="preserve">Implementación de zonas WIFI gratuitas en el 100% de estaciones y portales del sistema troncal </t>
  </si>
  <si>
    <t xml:space="preserve">Implementación de 148 zonas WIFI </t>
  </si>
  <si>
    <t>Implementación de campañas de cultura ciudadana.</t>
  </si>
  <si>
    <t>Estructurar, desarrollar, implementar y evaluar los programas de Formación y Desarrollo; Bienestar; Reconocimiento, Estímulos e Incentivos; el Sistema de Seguridad y Salud en el Trabajo de TRANSMILENIO S.A., para que respondan a las necesidades y expectativas de los servidores públicos de la Entidad, con el fin de mejorar e incrementar los niveles de eficacia, eficiencia y efectividad, logrando de esta manera cumplir con la misión institucional y mejorar su calidad de vida.</t>
  </si>
  <si>
    <t>Desarrollar el proyecto de Bienestar e Incentivos, el cual tendrá actividades tales como el día de la familia, taller de padres, vacaciones recreativas y seminario de crecimiento personal  - Tabio.</t>
  </si>
  <si>
    <t>100% del cumplimiento de las actividades programadas del proyecto de Bienestar e Incentivos 2018.</t>
  </si>
  <si>
    <t xml:space="preserve">Gestión de Talento Humano </t>
  </si>
  <si>
    <t>Alberto Muñoz Caamaño
Dirección Corporativa</t>
  </si>
  <si>
    <t>Desarrollar el plan de trabajo de Seguridad y Salud en el Trabajo, el cual tendrá actividades tales como inspecciones de seguridad, exámenes ocupacionales y mediciones ambientales.</t>
  </si>
  <si>
    <t>100% del cumplimiento de las actividades programadas del plan de Seguridad y Salud en el Trabajo 2018.</t>
  </si>
  <si>
    <t>Carolina Ávila Amador
Dirección Corporativa</t>
  </si>
  <si>
    <t xml:space="preserve">Desarrollar el programa de  capacitación, el cual tendrá actividades tales como formación en habilidades gerenciales, trabajo en equipo y contratación estatal. </t>
  </si>
  <si>
    <t>100% del cumplimiento de las actividades programadas de Capacitación 2018.</t>
  </si>
  <si>
    <t>Angie Castillo Sánchez
Dirección Corporativa</t>
  </si>
  <si>
    <t>Apoyar y coordinar todas las actividades juridicas precontractuales, contractuales y postcontractuales derivadas del Plan Anual de Compras de TRANSMILENIO S.A.</t>
  </si>
  <si>
    <t xml:space="preserve"> Desarrollo de las actividades de contratación de conformidad con la normatividad correspondiente. </t>
  </si>
  <si>
    <t>100% de contratos perfeccionados de acuerdo a las solicitudes realizadas</t>
  </si>
  <si>
    <t>Jorge Pardo</t>
  </si>
  <si>
    <t xml:space="preserve">Desarrollar la totalidad de las actividades de presupueso, contabilidad y tesoreria tendientes al adecuado manejo de los recursos en cumplimiento de los objetivos institucionales de la Entidad </t>
  </si>
  <si>
    <t xml:space="preserve">Realizar el apoyo presupuestal, financiero y de tesoría de manera transversal en la Entidad </t>
  </si>
  <si>
    <t xml:space="preserve">Desarrollar el 100% de las actividades acordes con las necesidades de la Entidad en tema presupuestal, contable y de tesorería </t>
  </si>
  <si>
    <t>Gestion Financiera</t>
  </si>
  <si>
    <t>Fernando Medina 
Alexandra Alvarez
Jose Luis Lovo</t>
  </si>
  <si>
    <t>Desarrollar las pólizas del programa de Seguros de la Entidad, para atender la totalidad de los siniestros que se presenten en la vigencia 2018.</t>
  </si>
  <si>
    <t>Tramitar la totalidad de las reclamaciones presentadas  por siniestros ocurridos en el 2018.</t>
  </si>
  <si>
    <t>100% de los Siniestros atendidos en el 2018.</t>
  </si>
  <si>
    <t>Gestión de Servicios Logísticos</t>
  </si>
  <si>
    <t>Nubia Villarraga Franco
Dirección Corporativa</t>
  </si>
  <si>
    <t>Adelantar las actividades para el desarrollo del plan de  Reversión.</t>
  </si>
  <si>
    <t>Realizar actividades de traspaso de propiedad de bienes revertidos, desintegración y venta de bienes dados de baja.</t>
  </si>
  <si>
    <t>100% del cumplimiento de las actividades adelantadas para el desarrollo del plan de Reversión.</t>
  </si>
  <si>
    <t>Desarrollar la totalidad de las actividades de mantenimiento y adecuación de la sede administrativa, relacionadas con el apoyo logístico a cargo de la Dirección Corporativa.</t>
  </si>
  <si>
    <t>Realizar actividades de mantenimiento y adecuación de la sede administrativa, tales como arreglos de sanitarios, cambio de griferías, adecuaciones locativas y arreglos eléctricos.</t>
  </si>
  <si>
    <t>Adecuar y mantener 1 sede en condiciones apropiadas  de uso.
100% de los requerimientos atendidos, relacionados con el mantenimiento y adecuación de la sede administrativa.</t>
  </si>
  <si>
    <t>Camilo Oliveros Pineda                                                                                                                                                                                                                                                                                                                                                   
Dirección Corporativa</t>
  </si>
  <si>
    <t>Manuel Julián Arias Bolaño
Dirección Corporativa</t>
  </si>
  <si>
    <t xml:space="preserve">Diseñar e implementar los componentes de la Gestión de Información Publica. </t>
  </si>
  <si>
    <t>Verificar el contenido  de las series documentales pertenecientes a los tres primeros periodos de la TVD cuya disposición final es eliminación.</t>
  </si>
  <si>
    <t xml:space="preserve">Identificación del 100% de los documentos a eliminar </t>
  </si>
  <si>
    <t>Mercedes Quintero Muñoz
Dirección Corporativa</t>
  </si>
  <si>
    <t>Avanzar en la implementación de la estrategia GEL</t>
  </si>
  <si>
    <t>Desarrollar criterios de TIC para Gobierno Abierto.</t>
  </si>
  <si>
    <t>Lineamientos de GEL adoptados para tres (3) Criterios de Gobierno Abierto.</t>
  </si>
  <si>
    <t>Gestión de TIC´s</t>
  </si>
  <si>
    <t>* Director de TICs
* Todas las áreas de la Entidad
Dirección de TIC´s</t>
  </si>
  <si>
    <t>Desarrollar criterios de TIC para Servicios.</t>
  </si>
  <si>
    <t>Lineamientos de GEL adoptados para tres (3) Criterios de TIC para Servicios.</t>
  </si>
  <si>
    <t>* Profesional Especializado 6 - Atención al Ciudadano y Contacto SIRCI (Subger. Comunic)
* Profesional Especializado 6 -  Coordinador Procesos Coporativos (Dir. de TICs)
Dirección de TIC´s</t>
  </si>
  <si>
    <t>Desarrollar criterios de TIC para la Gestión.</t>
  </si>
  <si>
    <t>Lineamientos de GEL adoptados para siete (7) Criterios de TIC para la Gestión.</t>
  </si>
  <si>
    <t>* Director de TICs
Dirección de TIC´s</t>
  </si>
  <si>
    <t>Desarrollar criterios de Seguridad y Privacidad de la Información.</t>
  </si>
  <si>
    <t>Lineamientos de GEL adoptados para tres (3) criterios de Seguridad y Privacidad de la Información.</t>
  </si>
  <si>
    <t>* Profesional Especializado 6 -  Seguridad de la Información
* Todos los usuarios de la Entidad
Dirección de TIC´s</t>
  </si>
  <si>
    <t>Implementar componentes de  TIC que fortalezcan la gestión de la Entidad.</t>
  </si>
  <si>
    <t>Desarrollar etapas del ciclo de Vida de Sistemas de Información que soporten la gestión de la Entidad.</t>
  </si>
  <si>
    <t>Etapas del ciclo de vida de sistemas de información desarrolladas para cinco (5) Sistemas de Información.</t>
  </si>
  <si>
    <t>* Profesional Especializado 6 - Coordinador de Procesos Corporativos
* Profesional especializado 05 - Gestor Control Tics
Dirección de TIC´s</t>
  </si>
  <si>
    <t>Implementar soluciones de plataforma  tecnológica en la Entidad.</t>
  </si>
  <si>
    <t>Cinco (5) soluciones de Plataforma implementadas en la Entidad.</t>
  </si>
  <si>
    <t>* Profesional Especializado 6 - Coordinador de Procesos Corporativos
Dirección de TIC´s</t>
  </si>
  <si>
    <t>Dos (2) mecanismos de seguridad de la Información implementados</t>
  </si>
  <si>
    <t>* Profesional Especializado 6 -  Seguridad de la Información
Dirección de TIC´s</t>
  </si>
  <si>
    <t>Adoptar mejoras en componentes del SIRCI, de acuerdo con las competencias de la Dirección de TICs.</t>
  </si>
  <si>
    <t>Una (1) estrategia de desarrollo o o control de cambios de software adoptada.</t>
  </si>
  <si>
    <t>Profesional Especializado 6 - Coordinador de Procesos Misionales
Dirección de TIC´s</t>
  </si>
  <si>
    <t>Una (1) estrategia de Control de Inventarios del Sistema SIRCI implementada.</t>
  </si>
  <si>
    <t>Profesional Especializado 6 - Infraestructura de Tecnología de Información
Dirección de TIC´s</t>
  </si>
  <si>
    <r>
      <rPr>
        <b/>
        <sz val="9"/>
        <color theme="1"/>
        <rFont val="Cambria"/>
        <family val="1"/>
      </rPr>
      <t>PROGRAMACIÓN:</t>
    </r>
    <r>
      <rPr>
        <sz val="9"/>
        <color theme="1"/>
        <rFont val="Cambria"/>
        <family val="1"/>
      </rPr>
      <t xml:space="preserve"> Elaborar las programaciones de los servicios troncales en operación,  revisar y validar las programaciones de rutas alimentadoras,  y proponer acciones de mejora para su optimización  de acuerdo a las necesidades de movilización de los usuarios  en el Sistema, para garantizar la mejora continua en la prestación del servicio de transporte, con base en la evaluación de las condiciones operativas de cada servicio</t>
    </r>
  </si>
  <si>
    <t xml:space="preserve">Evaluar las condiciones operativas de las rutas troncales en funcionamiento y realizar los ajustes pertinentes a los parámetros operativos de los PSO’s troncales.
Evaluación de las condiciones técnicas y operativas de las rutas en funcionamiento y nuevos servicios del componente troncal y de alimentación. 
Definición de las modificaciones que se requieran en pro de la mejora del servicio a los usuarios del transporte público de la ciudad. </t>
  </si>
  <si>
    <t xml:space="preserve">Realizar el 100% de las programaciones de los servicios troncales en operación que no sean realizadas por los concesionarios. 
Revisar y validar el 100% de las programaciones presentadas por los concesionarios que operan rutas alimentadoras, y proponer acciones para su optimización.
</t>
  </si>
  <si>
    <t>Supervisión y Control de la Operación y Control del SITP</t>
  </si>
  <si>
    <t xml:space="preserve">Claudia J Mercado Velandia
Dirección de BRT </t>
  </si>
  <si>
    <r>
      <rPr>
        <b/>
        <sz val="9"/>
        <rFont val="Cambria"/>
        <family val="1"/>
      </rPr>
      <t>CONTROL</t>
    </r>
    <r>
      <rPr>
        <sz val="9"/>
        <rFont val="Cambria"/>
        <family val="1"/>
      </rPr>
      <t xml:space="preserve">: Supervisar el desempeño y cumplimiento operativo de los Concesionarios de Operación troncal y de alimentación y de los esquemas alternativos de operación que se establezcan,  en función de la adecuada prestación del servicio a los usuarios de transporte público de la ciudad.
</t>
    </r>
  </si>
  <si>
    <t xml:space="preserve">Mantener control y regulación de la operación del componente troncal y alimentación del SITP, desde el Centro de Control y con el apoyo en vía de la fuerza operativa. </t>
  </si>
  <si>
    <t>Supervisar el  100% del desempeño y cumplimiento operativo de los concesionarios troncales y de alimentación,  durante los 7 días de la semana, en las  horas de operación diaria.</t>
  </si>
  <si>
    <r>
      <rPr>
        <b/>
        <sz val="9"/>
        <color theme="1"/>
        <rFont val="Cambria"/>
        <family val="1"/>
      </rPr>
      <t>FLOTA:</t>
    </r>
    <r>
      <rPr>
        <sz val="9"/>
        <color theme="1"/>
        <rFont val="Cambria"/>
        <family val="1"/>
      </rPr>
      <t xml:space="preserve"> Realizar seguimiento a los programas de gestión de mantenimiento de flota, que realizan los concesionarios, para cumplir con el buen estado de los vehículos y mejorar la disponibilidad de su flota operativa. </t>
    </r>
  </si>
  <si>
    <t xml:space="preserve">
Consultar y verificar el cumplimento de la planeación diaria de mantenimiento preventivo y correctivo programado, que realizan los concesionarios para cumplir con los estándares estipulados por el Ente Gestor.
Verificar las condiciones técnico mecánicas en las cuales los concesionarios presentan todos los autobuses para la inspección periódica de mantenimiento.
Ejecutar inspecciones aleatorias diarias al inicio de la operación a la flota.
Seguimiento a las intervenciones realizadas por el concesionario a los autobuses que presentaron fallas y varadas en la operación diaria o cuando son presentados en patios.
</t>
  </si>
  <si>
    <t xml:space="preserve">Realizar como mínimo, un promedio de 45 inspecciones diarias de vehículos del componente troncal y de alimentación, de acuerdo con lo establecido en el procedimiento PDO-004-1.
</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</si>
  <si>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</si>
  <si>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 xml:space="preserve">Seguimiento aleatorio a la Gestión de Mantenimiento de flota ejecutada por los concesionarios de operación.
Seguimiento a los requerimientos realizados a los Concesionarios, relacionados con la estructuración de planes de mejoramiento sobre los problemas detectados. </t>
  </si>
  <si>
    <t>4 informes de seguimiento a la Gestión de Mantenimiento de flota</t>
  </si>
  <si>
    <t>Supervisión y Control de la Operación del SITP</t>
  </si>
  <si>
    <t>Hidier Armando Rodriguez
Dirección de Buses</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</si>
  <si>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</si>
  <si>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</si>
  <si>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Revisión y/o ajustes de mejora al 100% de las rutas en operación</t>
  </si>
  <si>
    <t xml:space="preserve">Supervisión y Control de la Operación </t>
  </si>
  <si>
    <t>Hidier Armando Rodriguez
Dirección de Buses</t>
  </si>
  <si>
    <t>Monitorear a través del Centro de Centrol, el desempeño  la operación del componente Zonal.</t>
  </si>
  <si>
    <t>Seguimiento mensual a los indicadores de desempeño de las rutas zonales.</t>
  </si>
  <si>
    <t>12 informes con los indicadores de desempeño de las rutas zonales</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</si>
  <si>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</si>
  <si>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Seguimiento del Tramite de imposición y liquidación de hallazgos operativos de la operación de rutas urbanas, complementarias y especiales</t>
  </si>
  <si>
    <t>3 informes de seguimiento a la Gestión del trámite de hallazgos operativos</t>
  </si>
  <si>
    <t xml:space="preserve">Generación de instrumentos de supervisión de la operación Off - Line para la optimización del proceso de supervisión de la operación. </t>
  </si>
  <si>
    <t xml:space="preserve">Cuatro (4) aplicativos o instrumentos de control  fuera de línea que permitan optimizar la supervisión y seguimiento a la operación  del SITP </t>
  </si>
  <si>
    <t>Generación de informes semanales que permitan medir el desempeño del SITP; entre ellos reporte semanal de Kilometraje ejecutado por cada Concesionario, Medición de Factor de Calidad y Medición de Tiempos de Parada en cabeceras, además de los instrumentos que se estimen necesarios para la supervisión de la operación del componente zonal. Reporte Mensual.</t>
  </si>
  <si>
    <t>12 informes del desempeño del componente Zonal</t>
  </si>
  <si>
    <t>Análisis de los parámetros de operación de las rutas operando en los esquemas alternativos de operación en funcionamiento.</t>
  </si>
  <si>
    <t>4 informes con los indicadores de desempeño de las rutas operando en los diferentes esquemas alternativos de operación en funcionamiento</t>
  </si>
  <si>
    <t>Operativos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</si>
  <si>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36 Operativos</t>
  </si>
  <si>
    <t>Realizar capacitaciones en temas de Emergencias y Contingencia del Sistema con el propósito de fortalecer el conocimiento de los agentes que intervienen en la operación.</t>
  </si>
  <si>
    <t xml:space="preserve">Efectuar jornadas de capacitación en temas de Emergencia y Contingencias al personal involucrado con la operación del componente troncal (Fuerza Operativa, Interventoría, Vigilancia Privada e IDIPRON) </t>
  </si>
  <si>
    <t>55 jornadas de capacitación en emergencias y contingencia</t>
  </si>
  <si>
    <t>Nathaly Milena Torregroza Vargas
Dirección de Seguridad</t>
  </si>
  <si>
    <t>Efectuar controles de velocidad con radar a los buses vinculados en el Sistema de Transporte Público Masivo gestionado por TRANSMILENIO S.A., aportando así a la reducción de la accidentalidad.</t>
  </si>
  <si>
    <t>Realizar mediciones de velocidad, con el apoyo del personal de interventoría.</t>
  </si>
  <si>
    <t>50.000 mediciones de  velocidad</t>
  </si>
  <si>
    <t>Reducir un punto porcentual la percepción de inseguridad en el Sistema alcanzando el 81%, según la encuesta de percepción y victimización realizada por la Cámara de Comercio de Bogotá.</t>
  </si>
  <si>
    <t xml:space="preserve">Realizar mesas de trabajo con la Secretaria Distrital de Seguridad, Convivencia y Justicia con el propósito revisar las estadísticas de inseguridad de seguridad y gestionar Operativos </t>
  </si>
  <si>
    <t xml:space="preserve">12 mesas de trabajo con la Secretaria Distrital de Seguridad, Convivencia y Justicia </t>
  </si>
  <si>
    <t xml:space="preserve">Realizar cursos pedagógicos a las personas que ingresan de manera indebida en el Sistema, en puntos ubicados en el mismo Sistema TransMilenio, posibilitando la inmediatez y el impacto de la medida, con el fin de que el infractor no vuelva a incurrir en la misma conducta. </t>
  </si>
  <si>
    <t xml:space="preserve">6.534 cursos pedagógicos </t>
  </si>
  <si>
    <t>Mantener y/o mejorar la infraestructura del Sistema TransMilenio para su adecuado funcionamiento físico a través de actividades de mantenimiento, adecuación y mejoramiento.</t>
  </si>
  <si>
    <t xml:space="preserve">Reemplazar el piso deteriorado en estaciones del Sistema TransMilenio. </t>
  </si>
  <si>
    <t>Instalación de 4000 metros cuadrados de piso GRC o piso metálico.</t>
  </si>
  <si>
    <t>Director Técnico de Modos Alternativos</t>
  </si>
  <si>
    <t>Incorporar los realces de baranda  en las zonas de transición de las estaciones del Sistema TransMilenio.</t>
  </si>
  <si>
    <t>Instalación de realces de baranda en las zonas de transición de 10 estaciones del Sistema.</t>
  </si>
  <si>
    <t>Mantener y/o mejorar la infraestructura de los paraderos zonales del SITP para su adecuado funcionamiento físico y accesibilidad a través de actividades de mantenimiento, adecuación, actualización  y mejoramiento.</t>
  </si>
  <si>
    <t xml:space="preserve">Ejecutar actividades de mantenimiento preventivo y/o correctivo a los paraderos zonales del SITP a cargo de TRANSMILENIO S.A. </t>
  </si>
  <si>
    <t>Ejecución de mantenimiento preventivo y/o correctivo requerido a 823 de paraderos zonales del SITP.</t>
  </si>
  <si>
    <t>Actualizar información en los paraderos zonales del SITP (señales, zonas de espera y módulos M-10).</t>
  </si>
  <si>
    <t>Actualización de información en las señales de los paraderos zonales que se requieran en la vigencia (depende de implementaciones y/o modificaciones de rutas)</t>
  </si>
  <si>
    <t xml:space="preserve">Trasladar y adaptar los módulos M-10 a cargo del DADEP a los  paraderos zonales del SITP. </t>
  </si>
  <si>
    <t xml:space="preserve">Trasladar y adaptar 36 Módulos M-10 </t>
  </si>
  <si>
    <t>Adecuar la zona de espera (andén) de los paraderos zonales del SITP para mejorar su accesibilidad.</t>
  </si>
  <si>
    <t>Adecuar la zona de espera (andén) de 200 paraderos zonales.</t>
  </si>
  <si>
    <t>Mejorar la disponibilidad física y operativa de cicloparqueaderos en el Sistema TransMilenio, a través del incremento de la cantidad de cupos y la optimización del control de acceso y utilización.</t>
  </si>
  <si>
    <t>Instalación y operación de equipos para el control de acceso en los cicloparqueadero del Sistema TransMilenio con capacidad mayor o igual a 100 cupos.</t>
  </si>
  <si>
    <t>Instalación y operación de 17 equipos para el control de acceso a los cicloparqueaderos del Sistema TransMilenio</t>
  </si>
  <si>
    <t>Supervisión y Control</t>
  </si>
  <si>
    <t>1.3</t>
  </si>
  <si>
    <t>Diseñar nuevos cupos de cicloparqueaderos en el Sistema TransMilenio.</t>
  </si>
  <si>
    <t>Realización  del diseño de 500 nuevos cupos de cicloparqueaderos</t>
  </si>
  <si>
    <t>Poner en operación nuevos cupos de cicloparqueaderos en el Sistema TransMilenio.</t>
  </si>
  <si>
    <t>Operación de mínimo 1000 nuevos cupos de cicloparqueaderos</t>
  </si>
  <si>
    <t>Mantener y/o mejorar las zonas verdes del Sistema TransMilenio y su área de influencia a través de actividades de recuperación, mantenimiento y manejo silvicultural.</t>
  </si>
  <si>
    <t>Ejecutar actividades de mantenimiento y tratamiento silvicultural (riego, fertilización, manejo fitosanitario, replantes y poda) en las zonas verdes del Sistema TransMilenio y su área de influencia.</t>
  </si>
  <si>
    <t>Mantenimiento de por lo menos 2000 metros cuadrados de zonas verdes del Sistema TransMilenio y su área de influencia.</t>
  </si>
  <si>
    <t>Realizar la supervisión y control de la operación del cable aéreo "TransMicable".</t>
  </si>
  <si>
    <t>Realizar la selección del operador del Cable Aéreo "TransMicable"</t>
  </si>
  <si>
    <t>Un (1) contrato de operación suscrito</t>
  </si>
  <si>
    <t>Estructurar el soporte documental y procedimental para el proceso de supervisión y control de la operación del cable aéreo "TransMicable".</t>
  </si>
  <si>
    <t>Al menos un (1) procedimiento estructurado</t>
  </si>
  <si>
    <t>Mantener la infraestructura del Sistema TransMilenio en adecuadas condiciones de aseo y limpieza a través de actividades rutinarias e intensivas.</t>
  </si>
  <si>
    <t>Realizar rutinas de aseo y limpieza intensivas en el sistema TransMilenio .</t>
  </si>
  <si>
    <t>Ejecutar 360 rutinas de aseo intensivo el Sistema TransMilenio durante la vigencia</t>
  </si>
  <si>
    <t>Gestionar la aprobación, ejecución y monitoreo del Plan Anual de Actividades de la Oficina de Control Interno de TRANSMILENIO S.A., de conformidad con lo autorizado por el Comité del Sistema Integrado de Gestión de la Entidad para la vigencia 2018.</t>
  </si>
  <si>
    <t>Preparación, ejecución, revisión y reporte de trabajos de aseguramiento (auditorías internas a procesos, auditorías especiales y arqueos de caja menor)</t>
  </si>
  <si>
    <t>Informes de trabajos de aseguramiento (auditorías internas a procesos, auditorías especiales y arqueos de caja menor), de acuerdo con lo aprobado por el Comité del Sistema Integrado de Gestión de TRANSMILENIO S.A. en el Plan Anual de Actividades de la Oficina de Control Interno.</t>
  </si>
  <si>
    <t>Evaluación y Mejoramiento de la Gestión</t>
  </si>
  <si>
    <t>Jefe de Oficina de Control Interno</t>
  </si>
  <si>
    <t>Preparación, ejecución, revisión  y reporte de trabajos de cumplimiento</t>
  </si>
  <si>
    <t>Informes y/o reportes de cumplimiento legal o normativo, bajo responsabilidad de la Oficina de Control Interno de TRANSMILENIO S.A.</t>
  </si>
  <si>
    <t>Preparación, ejecución, revisión y emisión de reportes periódicos</t>
  </si>
  <si>
    <t>Emisión de reportes periódicos con el objetivo de mantener informada a la Gerencia General del estado de las visitas y el cumplimiento en la atención de los requerimientos recibidos por parte de los entes de control y/o vigilancia.</t>
  </si>
  <si>
    <t>Desarrollar  las actividades requeridas para la  formulacion y el seguimiento a los planes, programas y proyectos de la entidad.</t>
  </si>
  <si>
    <r>
      <t xml:space="preserve">Consolidación y análisis de informes de  seguimiento </t>
    </r>
    <r>
      <rPr>
        <sz val="9"/>
        <rFont val="Cambria"/>
        <family val="1"/>
      </rPr>
      <t>trimestral</t>
    </r>
    <r>
      <rPr>
        <sz val="9"/>
        <color rgb="FFFF0000"/>
        <rFont val="Cambria"/>
        <family val="1"/>
      </rPr>
      <t xml:space="preserve"> </t>
    </r>
    <r>
      <rPr>
        <sz val="9"/>
        <color theme="1"/>
        <rFont val="Cambria"/>
        <family val="1"/>
      </rPr>
      <t>de los proyectos de inversión, metas y actividades  recibidos de las dependencias.</t>
    </r>
  </si>
  <si>
    <t xml:space="preserve">4 reportes de seguimiento </t>
  </si>
  <si>
    <t>Desarrollo Estratégico</t>
  </si>
  <si>
    <t>Consolidación y análisis de la formulación del plan de acción institucional</t>
  </si>
  <si>
    <t>1 Plan de acción institucional consolidado.</t>
  </si>
  <si>
    <t>Consolidación y análisis  del seguimiento del plan de acción institucional</t>
  </si>
  <si>
    <t>6 Informes de seguimiento al plan de accion institucional</t>
  </si>
  <si>
    <t>16.66%</t>
  </si>
  <si>
    <t>33.32%</t>
  </si>
  <si>
    <t>49.98%</t>
  </si>
  <si>
    <t>66.64%</t>
  </si>
  <si>
    <t>Formular e implementar un plan de trabajo que conlleve a la Entidad a actualizar el Sistema Integrado de Gestión acorde con los requisitos de las normas ISO 9001 versión 2015  y la normatividad que rige el Sistema de seguridad y salud en el trabajo</t>
  </si>
  <si>
    <t>Realizar la revisión documental del Sistema Integrado de Gestión (SIG)  de TMSA frente a la  norma ISO 9001 versión 2015  y  la normatividad que rige el Sistema de seguridad y salud en el trabajo.</t>
  </si>
  <si>
    <t>Dos  documentos  de  diagnóstico del SIG frente a los requisitos de las  normas ISO 9001 versión 2015  y  la normatividad que rige el Sistema de seguridad y salud en el trabajo.</t>
  </si>
  <si>
    <r>
      <t xml:space="preserve">Estructurar el plan de trabajo a partir de los resultados del </t>
    </r>
    <r>
      <rPr>
        <sz val="9"/>
        <rFont val="Cambria"/>
        <family val="1"/>
      </rPr>
      <t>diagnóstico SIG frente a los requisitos de las  normas ISO 9001 versión 2015  y  la normatividad que rige el Sistema de seguridad y salud en el trabajo.</t>
    </r>
  </si>
  <si>
    <t xml:space="preserve">Un  Plan de Trabajo </t>
  </si>
  <si>
    <r>
      <t>Implementar el   Plan de Trabajo</t>
    </r>
    <r>
      <rPr>
        <sz val="9"/>
        <color rgb="FFFF0000"/>
        <rFont val="Cambria"/>
        <family val="1"/>
      </rPr>
      <t xml:space="preserve"> </t>
    </r>
    <r>
      <rPr>
        <sz val="9"/>
        <rFont val="Cambria"/>
        <family val="1"/>
      </rPr>
      <t>de SIG frente a los requisitos de las  normas ISO 9001 versión 2015  y  la normatividad que rige el Sistema de seguridad y salud en el trabajo.</t>
    </r>
  </si>
  <si>
    <t>Desarrollar el 100% de las actividades acordes con el plan de trabajo de SIG frente a los requisitos de las  normas ISO 9001 versión 2015  y  la normatividad que rige el Sistema de seguridad y salud en el trabajo.</t>
  </si>
  <si>
    <t>OAP51</t>
  </si>
  <si>
    <t>Actualizar los mapas de riesgos de los procesos acorde con la metodologia de gestión de riesgo actualizada</t>
  </si>
  <si>
    <t xml:space="preserve">Realizar mesas de trabajo con los líderes de los  procesos para sensibilizar en la gestión de riesgos  y actualizar los mapas de riesgos.  </t>
  </si>
  <si>
    <t>13 mapas de riesgos actualizados</t>
  </si>
  <si>
    <t>15/02/201</t>
  </si>
  <si>
    <t>OAP52</t>
  </si>
  <si>
    <t>Adelantar las actividades realacionadas con el seguimiento a las iniciativas o solicitudes relacionadas con las líneas de acción para la incorporación de tecnologías limpias en la operación del Sistema</t>
  </si>
  <si>
    <t>Participación en la elaboración de conceptos técnicos y demás actividades asociadas a las solicitudes relacionadas con la implementación de las líneas de acción para la incorporación de tecnologías limpias en la operación del Sistema</t>
  </si>
  <si>
    <t>Seguimiento al 100% de las iniciativas o solicitudes relacionadas con las líneas de acción para la incorporación de tecnologías limpias en la operación del Sistema</t>
  </si>
  <si>
    <t xml:space="preserve">  31/12/2018</t>
  </si>
  <si>
    <t xml:space="preserve">Adelantar las actividades realacionadas con la gestión y el mantenimiento del Plan Institucional de Gestión Ambiental </t>
  </si>
  <si>
    <t>Apoyar a las dependencias responsables, en el desarrollo de las actividades establecidas en el plan de acción del Plan Institucional de Gestión Ambiental</t>
  </si>
  <si>
    <t>Coadyuvar en la ejecución del 100% de las acciones formuladas en el plan de acción PIGA</t>
  </si>
  <si>
    <t>Realizar la consolidación y el análisis de información de desempeño ambiental institucional y de los soportes requeridos para el reporte a partes interesadas.</t>
  </si>
  <si>
    <t>Consolidar y analizar el 100% de la información requerida para los reportes a las partes interesadas</t>
  </si>
  <si>
    <t>Seguimiento al 100% de las acciones formuladas en el plan de acción PIGA</t>
  </si>
  <si>
    <t>Realizar la consolidación y análisis de información de desempeño ambiental institucional y de los soportes requeridos para el reporte a partes interesadas.</t>
  </si>
  <si>
    <t>Consolidar y analizar el 100% de la información requerida para los reportes a partes interesadas</t>
  </si>
  <si>
    <t>OCI5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</si>
  <si>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OCI6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</si>
  <si>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OCI7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</si>
  <si>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OCI10 Contratar la prestación de servicios profesionales para apoyar la ejecución del Plan Anual de Auditoría, para la Oficina de Control Interno de TRANSMILENIO S. A., de acuerdo con las asignaciones de responsabilidades realizadas por el Jefe de la Dependencia y/o el Supervisor del Contrato, así como las establecidas en los compromisos contractuales.</t>
  </si>
  <si>
    <t>OAP6 Contratar la prestación de servicios de apoyo a la gestión, de una persona para apoyar  el levantamiento de datos, procedimientos y requerimientos funcionales necesarios para implementar el aseguramiento de la calidad de la información usada en los planes estratégicos de la Entidad</t>
  </si>
  <si>
    <t>DT13 Apoyar a la Coordinación del SIRCI en el cumplimiento de los objetivos y metas relacionadas con los componentes de sistemas de información, calidad de servicio y formas alternativas de negocio , planteados en las iniciativas y proyectos que se requieran en el marco de las competencias propias del SIRCI y los servicios ITS asociados al mismo.</t>
  </si>
  <si>
    <t>DS 54 Contratar la prestación de un servicio para facilitar, coordinar, ejecutar, y garantizar el desarrollo de todas las actividades necesarias para el cumplimiento del objeto de la consultoría “diseño y evaluación de pruebas piloto de intervención técnica en puertas y barreras de control de acceso, en una muestra de estaciones, portales y buses, para combatir el fenómeno de la evasión en el Sistema TransMilenio”, incluyendo pero sin limitarse a las obligaciones previstas en el otro sí no. 15 al contrato de concesión 001 de 2011 suscrito en TRANSMILENIO S.A y RECAUDO BOGOTA</t>
  </si>
  <si>
    <t>SAUC53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</si>
  <si>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 xml:space="preserve">Implementación de mecanismos de Seguridad  de la Información. </t>
  </si>
  <si>
    <t>Definir y acordar con el concesionario Recaudo Bogotá S.A.S., una estrategia  de desarrollo o control de cambios de software.</t>
  </si>
  <si>
    <t>Definir e implementar una estrategia de Control de Inventarios de la Infraestructura TIC del Sistema SIRCI.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</si>
</sst>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 #,##0"/>
    <numFmt numFmtId="166" formatCode="_(&quot;$&quot;\ * #,##0_);_(&quot;$&quot;\ * \(#,##0\);_(&quot;$&quot;\ * &quot;-&quot;??_);_(@_)"/>
    <numFmt numFmtId="167" formatCode="[$$-240A]\ #,##0.00"/>
    <numFmt numFmtId="168" formatCode="[$$-240A]\ #,##0"/>
    <numFmt numFmtId="169" formatCode="_ &quot;$&quot;\ * #,##0.00_ ;_ &quot;$&quot;\ * \-#,##0.00_ ;_ &quot;$&quot;\ * &quot;-&quot;??_ ;_ @_ "/>
    <numFmt numFmtId="170" formatCode="0.0"/>
    <numFmt numFmtId="171" formatCode="&quot;$&quot;\ #,##0.00"/>
    <numFmt numFmtId="172" formatCode="_-&quot;$&quot;* #,##0.00_-;\-&quot;$&quot;* #,##0.00_-;_-&quot;$&quot;* &quot;-&quot;??_-;_-@_-"/>
    <numFmt numFmtId="173" formatCode="0.0%"/>
  </numFmts>
  <fonts count="4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Cambria"/>
      <family val="1"/>
    </font>
    <font>
      <sz val="10"/>
      <color rgb="FF000000"/>
      <name val="Times New Roman"/>
      <family val="1"/>
    </font>
    <font>
      <sz val="10"/>
      <name val="Arial"/>
      <family val="2"/>
    </font>
    <font>
      <sz val="11"/>
      <color rgb="FF9C0006"/>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theme="1"/>
      <name val="Cambria"/>
      <family val="1"/>
    </font>
    <font>
      <sz val="11"/>
      <color theme="1"/>
      <name val="Cambria"/>
      <family val="1"/>
    </font>
    <font>
      <sz val="11"/>
      <name val="Cambria"/>
      <family val="1"/>
    </font>
    <font>
      <sz val="11"/>
      <color rgb="FF000000"/>
      <name val="Cambria"/>
      <family val="1"/>
    </font>
    <font>
      <b/>
      <sz val="11"/>
      <name val="Cambria"/>
      <family val="1"/>
    </font>
    <font>
      <b/>
      <sz val="10"/>
      <color theme="1"/>
      <name val="Verdana"/>
      <family val="2"/>
    </font>
    <font>
      <sz val="10"/>
      <color theme="1"/>
      <name val="Verdana"/>
      <family val="2"/>
    </font>
    <font>
      <sz val="10"/>
      <color theme="1"/>
      <name val="Arial"/>
      <family val="2"/>
    </font>
    <font>
      <u/>
      <sz val="10"/>
      <color theme="10"/>
      <name val="Arial"/>
      <family val="2"/>
    </font>
    <font>
      <sz val="9"/>
      <name val="Arial"/>
      <family val="2"/>
    </font>
    <font>
      <sz val="11"/>
      <name val="Arial"/>
      <family val="2"/>
    </font>
    <font>
      <b/>
      <sz val="14"/>
      <color theme="1"/>
      <name val="Cambria"/>
      <family val="1"/>
    </font>
    <font>
      <b/>
      <sz val="11"/>
      <color theme="1"/>
      <name val="Calibri"/>
      <family val="2"/>
      <scheme val="minor"/>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Cambria"/>
      <family val="1"/>
    </font>
    <font>
      <sz val="9"/>
      <name val="Cambria"/>
      <family val="1"/>
    </font>
    <font>
      <sz val="9"/>
      <color rgb="FF000000"/>
      <name val="Cambria"/>
      <family val="1"/>
    </font>
    <font>
      <sz val="9"/>
      <color indexed="8"/>
      <name val="Cambria"/>
      <family val="1"/>
    </font>
    <font>
      <b/>
      <sz val="9"/>
      <name val="Cambria"/>
      <family val="1"/>
    </font>
    <font>
      <sz val="9"/>
      <color rgb="FFFF0000"/>
      <name val="Cambria"/>
      <family val="1"/>
    </font>
  </fonts>
  <fills count="37">
    <fill>
      <patternFill patternType="none"/>
    </fill>
    <fill>
      <patternFill patternType="gray125"/>
    </fill>
    <fill>
      <patternFill patternType="solid">
        <fgColor theme="0" tint="-4.9989318521683403E-2"/>
        <bgColor indexed="9"/>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bgColor indexed="9"/>
      </patternFill>
    </fill>
    <fill>
      <patternFill patternType="solid">
        <fgColor theme="0"/>
        <bgColor rgb="FF000000"/>
      </patternFill>
    </fill>
  </fills>
  <borders count="6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s>
  <cellStyleXfs count="70">
    <xf numFmtId="0" fontId="0" fillId="0" borderId="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5" fillId="0" borderId="0"/>
    <xf numFmtId="169" fontId="6" fillId="0" borderId="0" applyFont="0" applyFill="0" applyBorder="0" applyAlignment="0" applyProtection="0"/>
    <xf numFmtId="0" fontId="6" fillId="0" borderId="0"/>
    <xf numFmtId="0" fontId="7"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8" borderId="0" applyNumberFormat="0" applyBorder="0" applyAlignment="0" applyProtection="0"/>
    <xf numFmtId="0" fontId="11" fillId="20" borderId="5" applyNumberFormat="0" applyAlignment="0" applyProtection="0"/>
    <xf numFmtId="0" fontId="12" fillId="21" borderId="6" applyNumberFormat="0" applyAlignment="0" applyProtection="0"/>
    <xf numFmtId="0" fontId="13" fillId="0" borderId="7" applyNumberFormat="0" applyFill="0" applyAlignment="0" applyProtection="0"/>
    <xf numFmtId="0" fontId="14" fillId="0" borderId="0" applyNumberFormat="0" applyFill="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15" fillId="11" borderId="5" applyNumberFormat="0" applyAlignment="0" applyProtection="0"/>
    <xf numFmtId="0" fontId="16" fillId="7" borderId="0" applyNumberFormat="0" applyBorder="0" applyAlignment="0" applyProtection="0"/>
    <xf numFmtId="0" fontId="17" fillId="26" borderId="0" applyNumberFormat="0" applyBorder="0" applyAlignment="0" applyProtection="0"/>
    <xf numFmtId="0" fontId="6" fillId="0" borderId="0"/>
    <xf numFmtId="0" fontId="6" fillId="27"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4" fillId="0" borderId="12" applyNumberFormat="0" applyFill="0" applyAlignment="0" applyProtection="0"/>
    <xf numFmtId="0" fontId="24" fillId="0" borderId="13" applyNumberFormat="0" applyFill="0" applyAlignment="0" applyProtection="0"/>
    <xf numFmtId="9" fontId="6"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0" fontId="30" fillId="29" borderId="0" applyNumberFormat="0" applyBorder="0" applyProtection="0">
      <alignment horizontal="center" vertical="center"/>
    </xf>
    <xf numFmtId="49" fontId="31" fillId="0" borderId="0" applyFill="0" applyBorder="0" applyProtection="0">
      <alignment horizontal="left" vertical="center"/>
    </xf>
    <xf numFmtId="3" fontId="31" fillId="0" borderId="0" applyFill="0" applyBorder="0" applyProtection="0">
      <alignment horizontal="right" vertical="center"/>
    </xf>
    <xf numFmtId="0" fontId="32" fillId="0" borderId="0"/>
    <xf numFmtId="42" fontId="32" fillId="0" borderId="0" applyFont="0" applyFill="0" applyBorder="0" applyAlignment="0" applyProtection="0"/>
    <xf numFmtId="0" fontId="33"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11" fillId="20" borderId="28" applyNumberFormat="0" applyAlignment="0" applyProtection="0"/>
    <xf numFmtId="0" fontId="15" fillId="11" borderId="28" applyNumberFormat="0" applyAlignment="0" applyProtection="0"/>
    <xf numFmtId="0" fontId="6" fillId="27" borderId="29" applyNumberFormat="0" applyFont="0" applyAlignment="0" applyProtection="0"/>
    <xf numFmtId="0" fontId="18" fillId="20" borderId="30" applyNumberFormat="0" applyAlignment="0" applyProtection="0"/>
    <xf numFmtId="0" fontId="24" fillId="0" borderId="31" applyNumberFormat="0" applyFill="0" applyAlignment="0" applyProtection="0"/>
    <xf numFmtId="43" fontId="1" fillId="0" borderId="0" applyFont="0" applyFill="0" applyBorder="0" applyAlignment="0" applyProtection="0"/>
    <xf numFmtId="42" fontId="3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16">
    <xf numFmtId="0" fontId="0" fillId="0" borderId="0" xfId="0"/>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165" fontId="27" fillId="4" borderId="3" xfId="0" applyNumberFormat="1" applyFont="1" applyFill="1" applyBorder="1" applyAlignment="1">
      <alignment horizontal="right" vertical="center" wrapText="1"/>
    </xf>
    <xf numFmtId="0" fontId="27" fillId="4" borderId="3" xfId="0" applyFont="1" applyFill="1" applyBorder="1" applyAlignment="1">
      <alignment horizontal="justify" vertical="center" wrapText="1"/>
    </xf>
    <xf numFmtId="17" fontId="27" fillId="4" borderId="3" xfId="0" applyNumberFormat="1" applyFont="1" applyFill="1" applyBorder="1" applyAlignment="1">
      <alignment horizontal="center" vertical="center" wrapText="1"/>
    </xf>
    <xf numFmtId="0" fontId="27" fillId="4" borderId="3" xfId="0"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0" xfId="0" applyFont="1" applyFill="1" applyBorder="1" applyAlignment="1">
      <alignment horizontal="justify" vertical="center" wrapText="1"/>
    </xf>
    <xf numFmtId="17" fontId="27" fillId="4" borderId="0" xfId="0" applyNumberFormat="1" applyFont="1" applyFill="1" applyBorder="1" applyAlignment="1">
      <alignment horizontal="center" vertical="center" wrapText="1"/>
    </xf>
    <xf numFmtId="0" fontId="27" fillId="4" borderId="0" xfId="0" applyNumberFormat="1" applyFont="1" applyFill="1" applyBorder="1" applyAlignment="1">
      <alignment horizontal="center" vertical="center" wrapText="1"/>
    </xf>
    <xf numFmtId="165" fontId="27" fillId="4" borderId="0" xfId="0" applyNumberFormat="1" applyFont="1" applyFill="1" applyBorder="1" applyAlignment="1">
      <alignment horizontal="right" vertical="center" wrapText="1"/>
    </xf>
    <xf numFmtId="165" fontId="27" fillId="4" borderId="1" xfId="0" applyNumberFormat="1" applyFont="1" applyFill="1" applyBorder="1" applyAlignment="1">
      <alignment horizontal="right" vertical="center" wrapText="1"/>
    </xf>
    <xf numFmtId="5" fontId="27" fillId="4" borderId="1" xfId="0" applyNumberFormat="1" applyFont="1" applyFill="1" applyBorder="1" applyAlignment="1">
      <alignment horizontal="right" vertical="center" wrapText="1"/>
    </xf>
    <xf numFmtId="166" fontId="27" fillId="4" borderId="1" xfId="1"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17" fontId="27" fillId="4" borderId="1" xfId="0" applyNumberFormat="1" applyFont="1" applyFill="1" applyBorder="1" applyAlignment="1">
      <alignment horizontal="center" vertical="center" wrapText="1"/>
    </xf>
    <xf numFmtId="0" fontId="27" fillId="4" borderId="1" xfId="0" applyFont="1" applyFill="1" applyBorder="1" applyAlignment="1">
      <alignment horizontal="justify" vertical="center" wrapText="1"/>
    </xf>
    <xf numFmtId="0" fontId="27" fillId="4" borderId="1" xfId="0" applyNumberFormat="1" applyFont="1" applyFill="1" applyBorder="1" applyAlignment="1">
      <alignment horizontal="center" vertical="center" wrapText="1"/>
    </xf>
    <xf numFmtId="1" fontId="27" fillId="4" borderId="1" xfId="0" applyNumberFormat="1" applyFont="1" applyFill="1" applyBorder="1" applyAlignment="1">
      <alignment horizontal="center" vertical="center" wrapText="1"/>
    </xf>
    <xf numFmtId="0" fontId="27" fillId="4" borderId="1" xfId="0" applyNumberFormat="1" applyFont="1" applyFill="1" applyBorder="1" applyAlignment="1">
      <alignment vertical="center" wrapText="1"/>
    </xf>
    <xf numFmtId="0" fontId="27" fillId="4" borderId="26" xfId="0" applyFont="1" applyFill="1" applyBorder="1" applyAlignment="1">
      <alignment horizontal="center" vertical="center" wrapText="1"/>
    </xf>
    <xf numFmtId="0" fontId="27" fillId="4" borderId="26" xfId="0" applyFont="1" applyFill="1" applyBorder="1" applyAlignment="1">
      <alignment horizontal="justify" vertical="center" wrapText="1"/>
    </xf>
    <xf numFmtId="17" fontId="27" fillId="4" borderId="27" xfId="0" applyNumberFormat="1" applyFont="1" applyFill="1" applyBorder="1" applyAlignment="1">
      <alignment horizontal="center" vertical="center" wrapText="1"/>
    </xf>
    <xf numFmtId="0" fontId="27" fillId="4" borderId="27" xfId="0" applyFont="1" applyFill="1" applyBorder="1" applyAlignment="1">
      <alignment horizontal="center" vertical="center" wrapText="1"/>
    </xf>
    <xf numFmtId="165" fontId="27" fillId="4" borderId="27" xfId="0" applyNumberFormat="1" applyFont="1" applyFill="1" applyBorder="1" applyAlignment="1">
      <alignment horizontal="right" vertical="center" wrapText="1"/>
    </xf>
    <xf numFmtId="0" fontId="27" fillId="4" borderId="17" xfId="0" applyFont="1" applyFill="1" applyBorder="1" applyAlignment="1">
      <alignment horizontal="center" vertical="center" wrapText="1"/>
    </xf>
    <xf numFmtId="0" fontId="27" fillId="4" borderId="17" xfId="0" applyFont="1" applyFill="1" applyBorder="1" applyAlignment="1">
      <alignment horizontal="justify" vertical="center" wrapText="1"/>
    </xf>
    <xf numFmtId="17" fontId="27" fillId="4" borderId="17" xfId="0" applyNumberFormat="1" applyFont="1" applyFill="1" applyBorder="1" applyAlignment="1">
      <alignment horizontal="center" vertical="center" wrapText="1"/>
    </xf>
    <xf numFmtId="0" fontId="27" fillId="4" borderId="17" xfId="0" applyNumberFormat="1" applyFont="1" applyFill="1" applyBorder="1" applyAlignment="1">
      <alignment horizontal="center" vertical="center" wrapText="1"/>
    </xf>
    <xf numFmtId="0" fontId="27" fillId="4" borderId="27" xfId="0" applyNumberFormat="1"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4" borderId="17" xfId="4" applyFont="1" applyFill="1" applyBorder="1" applyAlignment="1">
      <alignment horizontal="center" vertical="center" wrapText="1"/>
    </xf>
    <xf numFmtId="0" fontId="34" fillId="4" borderId="17" xfId="0" applyFont="1" applyFill="1" applyBorder="1" applyAlignment="1">
      <alignment horizontal="justify" vertical="center" wrapText="1"/>
    </xf>
    <xf numFmtId="0" fontId="27" fillId="4" borderId="1" xfId="4" applyFont="1" applyFill="1" applyBorder="1" applyAlignment="1">
      <alignment horizontal="center" vertical="center" wrapText="1"/>
    </xf>
    <xf numFmtId="0" fontId="27" fillId="4" borderId="1" xfId="4" applyFont="1" applyFill="1" applyBorder="1" applyAlignment="1">
      <alignment horizontal="justify" vertical="center" wrapText="1"/>
    </xf>
    <xf numFmtId="0" fontId="27" fillId="4" borderId="34" xfId="0" applyFont="1" applyFill="1" applyBorder="1" applyAlignment="1">
      <alignment horizontal="center" vertical="center"/>
    </xf>
    <xf numFmtId="5" fontId="27" fillId="4" borderId="34"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32" xfId="0" applyNumberFormat="1" applyFont="1" applyFill="1" applyBorder="1" applyAlignment="1">
      <alignment horizontal="center" vertical="center" wrapText="1"/>
    </xf>
    <xf numFmtId="0" fontId="27" fillId="0" borderId="32" xfId="0" applyFont="1" applyFill="1" applyBorder="1" applyAlignment="1">
      <alignment horizontal="center" vertical="center" wrapText="1"/>
    </xf>
    <xf numFmtId="1" fontId="28" fillId="0" borderId="32" xfId="4" applyNumberFormat="1" applyFont="1" applyFill="1" applyBorder="1" applyAlignment="1">
      <alignment horizontal="center" vertical="center" wrapText="1"/>
    </xf>
    <xf numFmtId="1" fontId="27" fillId="0" borderId="32" xfId="0" applyNumberFormat="1" applyFont="1" applyFill="1" applyBorder="1" applyAlignment="1">
      <alignment horizontal="center" vertical="center" wrapText="1"/>
    </xf>
    <xf numFmtId="166" fontId="27" fillId="0" borderId="32" xfId="5"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xf numFmtId="0" fontId="26" fillId="0" borderId="32" xfId="0" applyFont="1" applyBorder="1"/>
    <xf numFmtId="0" fontId="26" fillId="4" borderId="32" xfId="0" applyFont="1" applyFill="1" applyBorder="1" applyAlignment="1">
      <alignment vertical="center" wrapText="1"/>
    </xf>
    <xf numFmtId="168" fontId="26" fillId="4" borderId="32" xfId="0" applyNumberFormat="1" applyFont="1" applyFill="1" applyBorder="1" applyAlignment="1">
      <alignment horizontal="center" vertical="center" wrapText="1"/>
    </xf>
    <xf numFmtId="168" fontId="26" fillId="4" borderId="32" xfId="0" applyNumberFormat="1" applyFont="1" applyFill="1" applyBorder="1" applyAlignment="1">
      <alignment vertical="center"/>
    </xf>
    <xf numFmtId="0" fontId="26" fillId="4" borderId="32" xfId="0" applyFont="1" applyFill="1" applyBorder="1" applyAlignment="1">
      <alignment horizontal="center" vertical="center" wrapText="1"/>
    </xf>
    <xf numFmtId="0" fontId="26" fillId="4" borderId="32" xfId="0" applyFont="1" applyFill="1" applyBorder="1"/>
    <xf numFmtId="0" fontId="26" fillId="4" borderId="32" xfId="0" applyFont="1" applyFill="1" applyBorder="1" applyAlignment="1">
      <alignment wrapText="1"/>
    </xf>
    <xf numFmtId="0" fontId="26" fillId="0" borderId="32" xfId="0" applyFont="1" applyBorder="1" applyAlignment="1">
      <alignment vertical="center" wrapText="1"/>
    </xf>
    <xf numFmtId="168" fontId="26" fillId="0" borderId="32" xfId="0" applyNumberFormat="1" applyFont="1" applyBorder="1" applyAlignment="1">
      <alignment horizontal="center" vertical="center" wrapText="1"/>
    </xf>
    <xf numFmtId="168" fontId="26" fillId="0" borderId="32" xfId="0" applyNumberFormat="1" applyFont="1" applyBorder="1" applyAlignment="1">
      <alignment vertical="center"/>
    </xf>
    <xf numFmtId="0" fontId="26" fillId="0" borderId="32" xfId="0" applyFont="1" applyBorder="1" applyAlignment="1">
      <alignment horizontal="center" vertical="center" wrapText="1"/>
    </xf>
    <xf numFmtId="1" fontId="25" fillId="2" borderId="33" xfId="0" applyNumberFormat="1" applyFont="1" applyFill="1" applyBorder="1" applyAlignment="1">
      <alignment vertical="center"/>
    </xf>
    <xf numFmtId="0" fontId="26" fillId="3" borderId="33" xfId="0" applyFont="1" applyFill="1" applyBorder="1" applyAlignment="1">
      <alignment vertical="center"/>
    </xf>
    <xf numFmtId="1" fontId="25" fillId="2" borderId="33" xfId="0" applyNumberFormat="1" applyFont="1" applyFill="1" applyBorder="1" applyAlignment="1">
      <alignment vertical="center" wrapText="1"/>
    </xf>
    <xf numFmtId="0" fontId="25" fillId="3" borderId="32" xfId="0" applyFont="1" applyFill="1" applyBorder="1" applyAlignment="1">
      <alignment horizontal="center" vertical="center" wrapText="1"/>
    </xf>
    <xf numFmtId="1" fontId="25" fillId="2" borderId="32" xfId="0" applyNumberFormat="1" applyFont="1" applyFill="1" applyBorder="1" applyAlignment="1">
      <alignment horizontal="center" vertical="center" wrapText="1"/>
    </xf>
    <xf numFmtId="1" fontId="25" fillId="2" borderId="32" xfId="0" applyNumberFormat="1" applyFont="1" applyFill="1" applyBorder="1" applyAlignment="1">
      <alignment horizontal="center" vertical="center"/>
    </xf>
    <xf numFmtId="0" fontId="27" fillId="4" borderId="32" xfId="0" applyFont="1" applyFill="1" applyBorder="1" applyAlignment="1">
      <alignment horizontal="justify" vertical="center" wrapText="1"/>
    </xf>
    <xf numFmtId="17" fontId="27" fillId="4" borderId="32" xfId="0" applyNumberFormat="1" applyFont="1" applyFill="1" applyBorder="1" applyAlignment="1">
      <alignment horizontal="center" vertical="center" wrapText="1"/>
    </xf>
    <xf numFmtId="165" fontId="26" fillId="4" borderId="32" xfId="0" applyNumberFormat="1" applyFont="1" applyFill="1" applyBorder="1" applyAlignment="1">
      <alignment horizontal="right" vertical="center" wrapText="1"/>
    </xf>
    <xf numFmtId="165" fontId="27" fillId="4" borderId="32" xfId="0" applyNumberFormat="1" applyFont="1" applyFill="1" applyBorder="1" applyAlignment="1">
      <alignment horizontal="right" vertical="center" wrapText="1"/>
    </xf>
    <xf numFmtId="165" fontId="36" fillId="0" borderId="0" xfId="0" applyNumberFormat="1" applyFont="1"/>
    <xf numFmtId="0" fontId="36" fillId="0" borderId="0" xfId="0" applyFont="1"/>
    <xf numFmtId="0" fontId="27" fillId="4" borderId="34" xfId="0" applyFont="1" applyFill="1" applyBorder="1" applyAlignment="1">
      <alignment horizontal="center" vertical="center" wrapText="1"/>
    </xf>
    <xf numFmtId="0" fontId="39" fillId="4" borderId="0" xfId="0" applyFont="1" applyFill="1" applyAlignment="1"/>
    <xf numFmtId="0" fontId="40" fillId="4" borderId="0" xfId="0" applyFont="1" applyFill="1"/>
    <xf numFmtId="0" fontId="40" fillId="4" borderId="0" xfId="0" applyFont="1" applyFill="1" applyAlignment="1">
      <alignment vertical="top" wrapText="1"/>
    </xf>
    <xf numFmtId="0" fontId="40" fillId="4" borderId="0" xfId="0" applyFont="1" applyFill="1" applyAlignment="1"/>
    <xf numFmtId="0" fontId="40" fillId="30" borderId="2" xfId="0" applyFont="1" applyFill="1" applyBorder="1" applyAlignment="1">
      <alignment horizontal="center" vertical="top"/>
    </xf>
    <xf numFmtId="0" fontId="40" fillId="30" borderId="38" xfId="0" applyFont="1" applyFill="1" applyBorder="1" applyAlignment="1">
      <alignment horizontal="justify" vertical="top" wrapText="1"/>
    </xf>
    <xf numFmtId="0" fontId="42" fillId="4" borderId="0" xfId="0" applyFont="1" applyFill="1" applyAlignment="1">
      <alignment vertical="top" wrapText="1"/>
    </xf>
    <xf numFmtId="0" fontId="40" fillId="4" borderId="0" xfId="0" applyFont="1" applyFill="1" applyAlignment="1">
      <alignment vertical="top"/>
    </xf>
    <xf numFmtId="0" fontId="40" fillId="30" borderId="26" xfId="0" applyFont="1" applyFill="1" applyBorder="1" applyAlignment="1">
      <alignment horizontal="center" vertical="top"/>
    </xf>
    <xf numFmtId="0" fontId="40" fillId="30" borderId="42" xfId="0" applyFont="1" applyFill="1" applyBorder="1" applyAlignment="1">
      <alignment horizontal="justify" vertical="top" wrapText="1"/>
    </xf>
    <xf numFmtId="0" fontId="40" fillId="30" borderId="26" xfId="0" applyFont="1" applyFill="1" applyBorder="1" applyAlignment="1">
      <alignment horizontal="center" vertical="center"/>
    </xf>
    <xf numFmtId="0" fontId="42" fillId="4" borderId="0" xfId="0" applyFont="1" applyFill="1" applyAlignment="1">
      <alignment vertical="center" wrapText="1"/>
    </xf>
    <xf numFmtId="0" fontId="40" fillId="30" borderId="45" xfId="0" applyFont="1" applyFill="1" applyBorder="1" applyAlignment="1">
      <alignment horizontal="center" vertical="center"/>
    </xf>
    <xf numFmtId="0" fontId="40" fillId="30" borderId="49" xfId="0" applyFont="1" applyFill="1" applyBorder="1" applyAlignment="1">
      <alignment horizontal="justify" vertical="top" wrapText="1"/>
    </xf>
    <xf numFmtId="0" fontId="42" fillId="31" borderId="36" xfId="0" applyFont="1" applyFill="1" applyBorder="1" applyAlignment="1">
      <alignment horizontal="center" vertical="center" wrapText="1"/>
    </xf>
    <xf numFmtId="0" fontId="40" fillId="31" borderId="4" xfId="0" applyFont="1" applyFill="1" applyBorder="1" applyAlignment="1">
      <alignment horizontal="justify" vertical="center" wrapText="1"/>
    </xf>
    <xf numFmtId="0" fontId="40" fillId="31" borderId="2" xfId="0" applyFont="1" applyFill="1" applyBorder="1" applyAlignment="1">
      <alignment horizontal="center" vertical="center"/>
    </xf>
    <xf numFmtId="0" fontId="40" fillId="31" borderId="38" xfId="0" applyFont="1" applyFill="1" applyBorder="1" applyAlignment="1">
      <alignment horizontal="justify" vertical="center" wrapText="1"/>
    </xf>
    <xf numFmtId="0" fontId="40" fillId="31" borderId="26" xfId="0" applyFont="1" applyFill="1" applyBorder="1" applyAlignment="1">
      <alignment horizontal="center" vertical="center"/>
    </xf>
    <xf numFmtId="0" fontId="40" fillId="31" borderId="42" xfId="0" applyFont="1" applyFill="1" applyBorder="1" applyAlignment="1">
      <alignment horizontal="justify" vertical="top" wrapText="1"/>
    </xf>
    <xf numFmtId="0" fontId="42" fillId="31" borderId="52" xfId="0" applyFont="1" applyFill="1" applyBorder="1" applyAlignment="1">
      <alignment horizontal="center" vertical="center" wrapText="1"/>
    </xf>
    <xf numFmtId="0" fontId="40" fillId="31" borderId="44" xfId="0" applyFont="1" applyFill="1" applyBorder="1" applyAlignment="1">
      <alignment horizontal="justify" vertical="top" wrapText="1"/>
    </xf>
    <xf numFmtId="0" fontId="40" fillId="31" borderId="51" xfId="0" applyFont="1" applyFill="1" applyBorder="1" applyAlignment="1">
      <alignment horizontal="center" vertical="center"/>
    </xf>
    <xf numFmtId="0" fontId="40" fillId="31" borderId="53" xfId="0" applyFont="1" applyFill="1" applyBorder="1" applyAlignment="1">
      <alignment horizontal="justify" vertical="top" wrapText="1"/>
    </xf>
    <xf numFmtId="0" fontId="40" fillId="32" borderId="2" xfId="0" applyFont="1" applyFill="1" applyBorder="1" applyAlignment="1">
      <alignment horizontal="center" vertical="center"/>
    </xf>
    <xf numFmtId="0" fontId="40" fillId="32" borderId="38" xfId="0" applyFont="1" applyFill="1" applyBorder="1" applyAlignment="1">
      <alignment horizontal="justify" vertical="top" wrapText="1"/>
    </xf>
    <xf numFmtId="0" fontId="40" fillId="32" borderId="26" xfId="0" applyFont="1" applyFill="1" applyBorder="1" applyAlignment="1">
      <alignment horizontal="center" vertical="center"/>
    </xf>
    <xf numFmtId="0" fontId="40" fillId="32" borderId="42" xfId="0" applyFont="1" applyFill="1" applyBorder="1" applyAlignment="1">
      <alignment horizontal="justify" vertical="top" wrapText="1"/>
    </xf>
    <xf numFmtId="0" fontId="40" fillId="32" borderId="51" xfId="0" applyFont="1" applyFill="1" applyBorder="1" applyAlignment="1">
      <alignment horizontal="center" vertical="center"/>
    </xf>
    <xf numFmtId="0" fontId="40" fillId="32" borderId="53" xfId="0" applyFont="1" applyFill="1" applyBorder="1" applyAlignment="1">
      <alignment horizontal="justify" vertical="top" wrapText="1"/>
    </xf>
    <xf numFmtId="0" fontId="40" fillId="33" borderId="2" xfId="0" applyFont="1" applyFill="1" applyBorder="1" applyAlignment="1">
      <alignment horizontal="center" vertical="center"/>
    </xf>
    <xf numFmtId="0" fontId="40" fillId="33" borderId="38" xfId="0" applyFont="1" applyFill="1" applyBorder="1" applyAlignment="1">
      <alignment horizontal="justify" vertical="top" wrapText="1"/>
    </xf>
    <xf numFmtId="0" fontId="40" fillId="33" borderId="26" xfId="0" applyFont="1" applyFill="1" applyBorder="1" applyAlignment="1">
      <alignment horizontal="center" vertical="center"/>
    </xf>
    <xf numFmtId="0" fontId="40" fillId="33" borderId="42" xfId="0" applyFont="1" applyFill="1" applyBorder="1" applyAlignment="1">
      <alignment horizontal="justify" vertical="top" wrapText="1"/>
    </xf>
    <xf numFmtId="0" fontId="42" fillId="33" borderId="40" xfId="0" applyFont="1" applyFill="1" applyBorder="1" applyAlignment="1">
      <alignment horizontal="center" vertical="center" wrapText="1"/>
    </xf>
    <xf numFmtId="0" fontId="40" fillId="33" borderId="50" xfId="0" applyFont="1" applyFill="1" applyBorder="1" applyAlignment="1">
      <alignment horizontal="justify" vertical="top" wrapText="1"/>
    </xf>
    <xf numFmtId="0" fontId="42" fillId="33" borderId="52" xfId="0" applyFont="1" applyFill="1" applyBorder="1" applyAlignment="1">
      <alignment horizontal="center" vertical="center" wrapText="1"/>
    </xf>
    <xf numFmtId="0" fontId="40" fillId="33" borderId="44" xfId="0" applyFont="1" applyFill="1" applyBorder="1" applyAlignment="1">
      <alignment horizontal="justify" vertical="center" wrapText="1"/>
    </xf>
    <xf numFmtId="0" fontId="40" fillId="33" borderId="51" xfId="0" applyFont="1" applyFill="1" applyBorder="1" applyAlignment="1">
      <alignment horizontal="center" vertical="center"/>
    </xf>
    <xf numFmtId="0" fontId="40" fillId="33" borderId="53" xfId="0" applyFont="1" applyFill="1" applyBorder="1" applyAlignment="1">
      <alignment horizontal="justify" vertical="top" wrapText="1"/>
    </xf>
    <xf numFmtId="0" fontId="40" fillId="34" borderId="2" xfId="0" applyFont="1" applyFill="1" applyBorder="1" applyAlignment="1">
      <alignment horizontal="center" vertical="center"/>
    </xf>
    <xf numFmtId="0" fontId="40" fillId="34" borderId="38" xfId="0" applyFont="1" applyFill="1" applyBorder="1" applyAlignment="1">
      <alignment horizontal="justify" vertical="top" wrapText="1"/>
    </xf>
    <xf numFmtId="0" fontId="40" fillId="34" borderId="26" xfId="0" applyFont="1" applyFill="1" applyBorder="1" applyAlignment="1">
      <alignment horizontal="center" vertical="center"/>
    </xf>
    <xf numFmtId="0" fontId="40" fillId="34" borderId="42" xfId="0" applyFont="1" applyFill="1" applyBorder="1" applyAlignment="1">
      <alignment horizontal="justify" vertical="top" wrapText="1"/>
    </xf>
    <xf numFmtId="0" fontId="42" fillId="34" borderId="47" xfId="0" applyFont="1" applyFill="1" applyBorder="1" applyAlignment="1">
      <alignment horizontal="center" vertical="center"/>
    </xf>
    <xf numFmtId="0" fontId="40" fillId="34" borderId="35" xfId="0" applyFont="1" applyFill="1" applyBorder="1" applyAlignment="1">
      <alignment horizontal="justify" vertical="justify" wrapText="1"/>
    </xf>
    <xf numFmtId="0" fontId="40" fillId="34" borderId="45" xfId="0" applyFont="1" applyFill="1" applyBorder="1" applyAlignment="1">
      <alignment horizontal="center" vertical="center"/>
    </xf>
    <xf numFmtId="0" fontId="40" fillId="34" borderId="49" xfId="0" applyFont="1" applyFill="1" applyBorder="1" applyAlignment="1">
      <alignment horizontal="justify" vertical="top" wrapText="1"/>
    </xf>
    <xf numFmtId="0" fontId="43" fillId="4" borderId="14" xfId="0" applyFont="1" applyFill="1" applyBorder="1" applyAlignment="1" applyProtection="1">
      <alignment vertical="center" wrapText="1"/>
      <protection locked="0"/>
    </xf>
    <xf numFmtId="0" fontId="43" fillId="4" borderId="54" xfId="0" applyFont="1" applyFill="1" applyBorder="1" applyAlignment="1" applyProtection="1">
      <alignment vertical="center" wrapText="1"/>
      <protection locked="0"/>
    </xf>
    <xf numFmtId="0" fontId="43" fillId="4" borderId="15" xfId="0" applyFont="1" applyFill="1" applyBorder="1" applyAlignment="1" applyProtection="1">
      <alignment vertical="center" wrapText="1"/>
      <protection locked="0"/>
    </xf>
    <xf numFmtId="0" fontId="4" fillId="4" borderId="15" xfId="0" applyFont="1" applyFill="1" applyBorder="1" applyAlignment="1" applyProtection="1">
      <alignment horizontal="left" vertical="center"/>
      <protection locked="0"/>
    </xf>
    <xf numFmtId="0" fontId="43" fillId="4" borderId="15" xfId="0" applyFont="1" applyFill="1" applyBorder="1" applyAlignment="1" applyProtection="1">
      <alignment vertical="center"/>
      <protection locked="0"/>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0" fontId="43" fillId="4" borderId="54" xfId="0" applyFont="1" applyFill="1" applyBorder="1" applyAlignment="1" applyProtection="1">
      <alignment horizontal="center" vertical="center" wrapText="1"/>
      <protection locked="0"/>
    </xf>
    <xf numFmtId="0" fontId="43" fillId="4" borderId="15" xfId="0" applyFont="1" applyFill="1" applyBorder="1" applyAlignment="1" applyProtection="1">
      <alignment horizontal="center" vertical="center" wrapText="1"/>
      <protection locked="0"/>
    </xf>
    <xf numFmtId="0" fontId="43" fillId="4" borderId="15" xfId="0" applyFont="1" applyFill="1" applyBorder="1" applyAlignment="1" applyProtection="1">
      <alignment horizontal="center" vertical="top"/>
      <protection locked="0"/>
    </xf>
    <xf numFmtId="0" fontId="43" fillId="4" borderId="16"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left" vertical="center" wrapText="1"/>
    </xf>
    <xf numFmtId="0" fontId="44" fillId="4" borderId="36" xfId="0" applyFont="1" applyFill="1" applyBorder="1" applyAlignment="1" applyProtection="1">
      <alignment horizontal="center" vertical="center" wrapText="1"/>
    </xf>
    <xf numFmtId="0" fontId="4" fillId="4" borderId="3" xfId="0" applyFont="1" applyFill="1" applyBorder="1" applyAlignment="1">
      <alignment horizontal="justify" vertical="center" wrapText="1"/>
    </xf>
    <xf numFmtId="0" fontId="44" fillId="4" borderId="3" xfId="0" applyFont="1" applyFill="1" applyBorder="1" applyAlignment="1">
      <alignment horizontal="justify" vertical="center" wrapText="1"/>
    </xf>
    <xf numFmtId="9" fontId="44" fillId="4" borderId="3" xfId="0" applyNumberFormat="1" applyFont="1" applyFill="1" applyBorder="1" applyAlignment="1" applyProtection="1">
      <alignment horizontal="center" vertical="center" wrapText="1"/>
    </xf>
    <xf numFmtId="0" fontId="44" fillId="4" borderId="3" xfId="0" applyFont="1" applyFill="1" applyBorder="1" applyAlignment="1">
      <alignment horizontal="center" vertical="center" wrapText="1"/>
    </xf>
    <xf numFmtId="0" fontId="44" fillId="4" borderId="3" xfId="0" applyFont="1" applyFill="1" applyBorder="1" applyAlignment="1" applyProtection="1">
      <alignment horizontal="center" vertical="center" wrapText="1"/>
    </xf>
    <xf numFmtId="14" fontId="44" fillId="4" borderId="3" xfId="0" applyNumberFormat="1" applyFont="1" applyFill="1" applyBorder="1" applyAlignment="1" applyProtection="1">
      <alignment horizontal="center" vertical="center" wrapText="1"/>
    </xf>
    <xf numFmtId="0" fontId="44" fillId="4" borderId="38" xfId="0" applyFont="1" applyFill="1" applyBorder="1" applyAlignment="1" applyProtection="1">
      <alignment horizontal="center" vertical="center" wrapText="1"/>
    </xf>
    <xf numFmtId="0" fontId="44" fillId="4" borderId="26" xfId="0" applyFont="1" applyFill="1" applyBorder="1" applyAlignment="1" applyProtection="1">
      <alignment horizontal="left" vertical="center" wrapText="1"/>
    </xf>
    <xf numFmtId="0" fontId="44" fillId="4" borderId="40" xfId="0" applyFont="1" applyFill="1" applyBorder="1" applyAlignment="1" applyProtection="1">
      <alignment horizontal="center" vertical="center" wrapText="1"/>
    </xf>
    <xf numFmtId="0" fontId="45" fillId="4" borderId="17" xfId="0" applyFont="1" applyFill="1" applyBorder="1" applyAlignment="1">
      <alignment horizontal="justify" vertical="center" wrapText="1"/>
    </xf>
    <xf numFmtId="0" fontId="44" fillId="4" borderId="17" xfId="0" applyFont="1" applyFill="1" applyBorder="1" applyAlignment="1">
      <alignment horizontal="justify" vertical="center" wrapText="1"/>
    </xf>
    <xf numFmtId="9" fontId="44" fillId="4" borderId="17" xfId="0" applyNumberFormat="1" applyFont="1" applyFill="1" applyBorder="1" applyAlignment="1" applyProtection="1">
      <alignment horizontal="center" vertical="center" wrapText="1"/>
    </xf>
    <xf numFmtId="0" fontId="44" fillId="4" borderId="17" xfId="0" applyFont="1" applyFill="1" applyBorder="1" applyAlignment="1">
      <alignment horizontal="center" vertical="center" wrapText="1"/>
    </xf>
    <xf numFmtId="0" fontId="44" fillId="4" borderId="17" xfId="0" applyFont="1" applyFill="1" applyBorder="1" applyAlignment="1" applyProtection="1">
      <alignment horizontal="center" vertical="center" wrapText="1"/>
    </xf>
    <xf numFmtId="14" fontId="44" fillId="4" borderId="17" xfId="0" applyNumberFormat="1" applyFont="1" applyFill="1" applyBorder="1" applyAlignment="1" applyProtection="1">
      <alignment horizontal="center" vertical="center" wrapText="1"/>
    </xf>
    <xf numFmtId="0" fontId="44" fillId="4" borderId="42"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wrapText="1"/>
    </xf>
    <xf numFmtId="0" fontId="44" fillId="4" borderId="55" xfId="0" applyFont="1" applyFill="1" applyBorder="1" applyAlignment="1" applyProtection="1">
      <alignment horizontal="left" vertical="center" wrapText="1"/>
    </xf>
    <xf numFmtId="0" fontId="44" fillId="4" borderId="57" xfId="0" applyFont="1" applyFill="1" applyBorder="1" applyAlignment="1" applyProtection="1">
      <alignment horizontal="justify" vertical="center" wrapText="1"/>
    </xf>
    <xf numFmtId="0" fontId="4" fillId="4" borderId="17" xfId="0" applyFont="1" applyFill="1" applyBorder="1" applyAlignment="1">
      <alignment horizontal="justify" vertical="center" wrapText="1"/>
    </xf>
    <xf numFmtId="9" fontId="44" fillId="4" borderId="56" xfId="0" applyNumberFormat="1" applyFont="1" applyFill="1" applyBorder="1" applyAlignment="1" applyProtection="1">
      <alignment horizontal="center" vertical="center" wrapText="1"/>
    </xf>
    <xf numFmtId="0" fontId="4" fillId="4" borderId="17" xfId="0" applyFont="1" applyFill="1" applyBorder="1" applyAlignment="1">
      <alignment horizontal="center" vertical="center"/>
    </xf>
    <xf numFmtId="0" fontId="44" fillId="4" borderId="59" xfId="0" applyFont="1" applyFill="1" applyBorder="1" applyAlignment="1" applyProtection="1">
      <alignment horizontal="left" vertical="center" wrapText="1"/>
    </xf>
    <xf numFmtId="0" fontId="4" fillId="0" borderId="0" xfId="0" applyFont="1" applyBorder="1" applyAlignment="1">
      <alignment vertical="center"/>
    </xf>
    <xf numFmtId="0" fontId="44" fillId="4" borderId="52" xfId="0" applyFont="1" applyFill="1" applyBorder="1" applyAlignment="1" applyProtection="1">
      <alignment horizontal="center" vertical="center" wrapText="1"/>
    </xf>
    <xf numFmtId="0" fontId="4" fillId="4" borderId="56" xfId="0" applyFont="1" applyFill="1" applyBorder="1" applyAlignment="1">
      <alignment horizontal="justify" vertical="center" wrapText="1"/>
    </xf>
    <xf numFmtId="0" fontId="4" fillId="0" borderId="17" xfId="0" applyFont="1" applyBorder="1" applyAlignment="1">
      <alignment vertical="center"/>
    </xf>
    <xf numFmtId="1" fontId="44" fillId="4" borderId="17" xfId="68" applyNumberFormat="1" applyFont="1" applyFill="1" applyBorder="1" applyAlignment="1" applyProtection="1">
      <alignment horizontal="center" vertical="center" wrapText="1"/>
    </xf>
    <xf numFmtId="0" fontId="44" fillId="4" borderId="17" xfId="0" applyFont="1" applyFill="1" applyBorder="1" applyAlignment="1" applyProtection="1">
      <alignment vertical="center" wrapText="1"/>
    </xf>
    <xf numFmtId="9" fontId="44" fillId="4" borderId="17" xfId="0" applyNumberFormat="1" applyFont="1" applyFill="1" applyBorder="1" applyAlignment="1" applyProtection="1">
      <alignment vertical="center" wrapText="1"/>
    </xf>
    <xf numFmtId="14" fontId="44" fillId="4" borderId="17" xfId="0" applyNumberFormat="1" applyFont="1" applyFill="1" applyBorder="1" applyAlignment="1">
      <alignment horizontal="center" vertical="center" wrapText="1"/>
    </xf>
    <xf numFmtId="0" fontId="44" fillId="4" borderId="42" xfId="0" applyFont="1" applyFill="1" applyBorder="1" applyAlignment="1">
      <alignment horizontal="center" vertical="center" wrapText="1"/>
    </xf>
    <xf numFmtId="0" fontId="46" fillId="4" borderId="17" xfId="0" applyFont="1" applyFill="1" applyBorder="1" applyAlignment="1" applyProtection="1">
      <alignment horizontal="justify" vertical="center" wrapText="1"/>
    </xf>
    <xf numFmtId="0" fontId="44" fillId="4" borderId="51"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4" fillId="4" borderId="40" xfId="0" applyFont="1" applyFill="1" applyBorder="1" applyAlignment="1" applyProtection="1">
      <alignment horizontal="center" vertical="center" wrapText="1"/>
    </xf>
    <xf numFmtId="0" fontId="44" fillId="4" borderId="17" xfId="0" applyFont="1" applyFill="1" applyBorder="1" applyAlignment="1" applyProtection="1">
      <alignment horizontal="justify" vertical="center" wrapText="1"/>
    </xf>
    <xf numFmtId="0" fontId="4" fillId="4" borderId="17"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4" fillId="0" borderId="17" xfId="0" applyFont="1" applyFill="1" applyBorder="1" applyAlignment="1" applyProtection="1">
      <alignment horizontal="justify"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justify" vertical="center" wrapText="1"/>
    </xf>
    <xf numFmtId="0" fontId="4" fillId="0" borderId="17" xfId="0" applyFont="1" applyBorder="1" applyAlignment="1" applyProtection="1">
      <alignment horizontal="center" vertical="center" wrapText="1"/>
    </xf>
    <xf numFmtId="0" fontId="45" fillId="0" borderId="17" xfId="0" applyFont="1" applyFill="1" applyBorder="1" applyAlignment="1" applyProtection="1">
      <alignment horizontal="center" vertical="center" wrapText="1"/>
    </xf>
    <xf numFmtId="0" fontId="45" fillId="4" borderId="17" xfId="0" applyFont="1" applyFill="1" applyBorder="1" applyAlignment="1" applyProtection="1">
      <alignment horizontal="center" vertical="center" wrapText="1"/>
    </xf>
    <xf numFmtId="0" fontId="4" fillId="0" borderId="17" xfId="0" applyFont="1" applyFill="1" applyBorder="1" applyAlignment="1">
      <alignment horizontal="center" vertical="center" wrapText="1"/>
    </xf>
    <xf numFmtId="0" fontId="45" fillId="4" borderId="17" xfId="0" applyFont="1" applyFill="1" applyBorder="1" applyAlignment="1" applyProtection="1">
      <alignment horizontal="justify" vertical="center" wrapText="1"/>
    </xf>
    <xf numFmtId="0" fontId="4" fillId="0" borderId="0" xfId="0" applyFont="1" applyBorder="1" applyAlignment="1">
      <alignment vertical="center" wrapText="1"/>
    </xf>
    <xf numFmtId="0" fontId="44" fillId="0" borderId="42" xfId="0" applyFont="1" applyFill="1" applyBorder="1" applyAlignment="1">
      <alignment horizontal="center" vertical="center" wrapText="1"/>
    </xf>
    <xf numFmtId="173" fontId="44" fillId="4" borderId="17" xfId="0" applyNumberFormat="1" applyFont="1" applyFill="1" applyBorder="1" applyAlignment="1" applyProtection="1">
      <alignment horizontal="center" vertical="center" wrapText="1"/>
    </xf>
    <xf numFmtId="0" fontId="4" fillId="0" borderId="17" xfId="0" applyFont="1" applyBorder="1" applyAlignment="1">
      <alignment horizontal="center" vertical="center"/>
    </xf>
    <xf numFmtId="0" fontId="44" fillId="4" borderId="26"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4" fillId="4" borderId="17" xfId="0" applyFont="1" applyFill="1" applyBorder="1" applyAlignment="1" applyProtection="1">
      <alignment vertical="center" wrapText="1"/>
    </xf>
    <xf numFmtId="0" fontId="4" fillId="4" borderId="42" xfId="0" applyFont="1" applyFill="1" applyBorder="1" applyAlignment="1" applyProtection="1">
      <alignment horizontal="center" vertical="center" wrapText="1"/>
    </xf>
    <xf numFmtId="1" fontId="4" fillId="4" borderId="17" xfId="0" applyNumberFormat="1" applyFont="1" applyFill="1" applyBorder="1" applyAlignment="1" applyProtection="1">
      <alignment horizontal="justify" vertical="center" wrapText="1"/>
    </xf>
    <xf numFmtId="0" fontId="4" fillId="4" borderId="56" xfId="0" applyFont="1" applyFill="1" applyBorder="1" applyAlignment="1" applyProtection="1">
      <alignment horizontal="justify" vertical="center" wrapText="1"/>
    </xf>
    <xf numFmtId="0" fontId="44" fillId="4" borderId="56" xfId="0" applyFont="1" applyFill="1" applyBorder="1" applyAlignment="1" applyProtection="1">
      <alignment horizontal="center" vertical="center" wrapText="1"/>
    </xf>
    <xf numFmtId="14" fontId="44" fillId="4" borderId="56" xfId="0" applyNumberFormat="1" applyFont="1" applyFill="1" applyBorder="1" applyAlignment="1" applyProtection="1">
      <alignment horizontal="center" vertical="center" wrapText="1"/>
    </xf>
    <xf numFmtId="0" fontId="44" fillId="4" borderId="53" xfId="0" applyFont="1" applyFill="1" applyBorder="1" applyAlignment="1" applyProtection="1">
      <alignment horizontal="center" vertical="center" wrapText="1"/>
    </xf>
    <xf numFmtId="0" fontId="44"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justify" vertical="center" wrapText="1"/>
    </xf>
    <xf numFmtId="0" fontId="4" fillId="0" borderId="3" xfId="0" applyFont="1" applyBorder="1" applyAlignment="1" applyProtection="1">
      <alignment horizontal="justify" vertical="center" wrapText="1"/>
    </xf>
    <xf numFmtId="9" fontId="44" fillId="0" borderId="3" xfId="0" applyNumberFormat="1" applyFont="1" applyFill="1" applyBorder="1" applyAlignment="1" applyProtection="1">
      <alignment horizontal="center" vertical="center" wrapText="1"/>
    </xf>
    <xf numFmtId="14" fontId="44" fillId="4" borderId="15" xfId="0" applyNumberFormat="1" applyFont="1" applyFill="1" applyBorder="1" applyAlignment="1" applyProtection="1">
      <alignment horizontal="center" vertical="center" wrapText="1"/>
    </xf>
    <xf numFmtId="0" fontId="44" fillId="0" borderId="16" xfId="0" applyFont="1" applyFill="1" applyBorder="1" applyAlignment="1" applyProtection="1">
      <alignment horizontal="center" vertical="center" wrapText="1"/>
    </xf>
    <xf numFmtId="9" fontId="44" fillId="0" borderId="17" xfId="0" applyNumberFormat="1" applyFont="1" applyFill="1" applyBorder="1" applyAlignment="1" applyProtection="1">
      <alignment horizontal="center" vertical="center" wrapText="1"/>
    </xf>
    <xf numFmtId="0" fontId="44" fillId="0" borderId="42" xfId="0" applyFont="1" applyFill="1" applyBorder="1" applyAlignment="1" applyProtection="1">
      <alignment horizontal="center" vertical="center" wrapText="1"/>
    </xf>
    <xf numFmtId="0" fontId="44" fillId="4" borderId="45" xfId="0" applyFont="1" applyFill="1" applyBorder="1" applyAlignment="1" applyProtection="1">
      <alignment horizontal="center" vertical="center" wrapText="1"/>
    </xf>
    <xf numFmtId="0" fontId="4" fillId="4" borderId="62" xfId="0" applyFont="1" applyFill="1" applyBorder="1" applyAlignment="1" applyProtection="1">
      <alignment horizontal="justify" vertical="center" wrapText="1"/>
    </xf>
    <xf numFmtId="0" fontId="4" fillId="0" borderId="62" xfId="0" applyFont="1" applyBorder="1" applyAlignment="1" applyProtection="1">
      <alignment horizontal="justify" vertical="center" wrapText="1"/>
    </xf>
    <xf numFmtId="9" fontId="44" fillId="0" borderId="62" xfId="0" applyNumberFormat="1" applyFont="1" applyFill="1" applyBorder="1" applyAlignment="1" applyProtection="1">
      <alignment horizontal="center" vertical="center" wrapText="1"/>
    </xf>
    <xf numFmtId="9" fontId="44" fillId="4" borderId="62" xfId="0" applyNumberFormat="1" applyFont="1" applyFill="1" applyBorder="1" applyAlignment="1" applyProtection="1">
      <alignment horizontal="center" vertical="center" wrapText="1"/>
    </xf>
    <xf numFmtId="0" fontId="44" fillId="4" borderId="62" xfId="0" applyFont="1" applyFill="1" applyBorder="1" applyAlignment="1" applyProtection="1">
      <alignment horizontal="center" vertical="center" wrapText="1"/>
    </xf>
    <xf numFmtId="14" fontId="44" fillId="4" borderId="61" xfId="0" applyNumberFormat="1" applyFont="1" applyFill="1" applyBorder="1" applyAlignment="1" applyProtection="1">
      <alignment horizontal="center" vertical="center" wrapText="1"/>
    </xf>
    <xf numFmtId="0" fontId="44" fillId="0" borderId="46" xfId="0" applyFont="1" applyFill="1" applyBorder="1" applyAlignment="1" applyProtection="1">
      <alignment horizontal="center" vertical="center" wrapText="1"/>
    </xf>
    <xf numFmtId="0" fontId="44" fillId="4" borderId="55" xfId="0" applyFont="1" applyFill="1" applyBorder="1" applyAlignment="1" applyProtection="1">
      <alignment horizontal="center" vertical="center" wrapText="1"/>
    </xf>
    <xf numFmtId="0" fontId="4" fillId="4" borderId="57" xfId="0" applyFont="1" applyFill="1" applyBorder="1" applyAlignment="1" applyProtection="1">
      <alignment horizontal="justify" vertical="center"/>
    </xf>
    <xf numFmtId="0" fontId="4" fillId="4" borderId="57" xfId="0" applyFont="1" applyFill="1" applyBorder="1" applyAlignment="1" applyProtection="1">
      <alignment horizontal="left" vertical="center" wrapText="1"/>
    </xf>
    <xf numFmtId="9" fontId="44" fillId="4" borderId="57" xfId="0" applyNumberFormat="1" applyFont="1" applyFill="1" applyBorder="1" applyAlignment="1" applyProtection="1">
      <alignment horizontal="center" vertical="center" wrapText="1"/>
    </xf>
    <xf numFmtId="0" fontId="44" fillId="4" borderId="57" xfId="0" applyFont="1" applyFill="1" applyBorder="1" applyAlignment="1" applyProtection="1">
      <alignment horizontal="center" vertical="center" wrapText="1"/>
    </xf>
    <xf numFmtId="14" fontId="44" fillId="4" borderId="57" xfId="0" applyNumberFormat="1" applyFont="1" applyFill="1" applyBorder="1" applyAlignment="1" applyProtection="1">
      <alignment horizontal="center" vertical="center" wrapText="1"/>
    </xf>
    <xf numFmtId="0" fontId="44" fillId="4" borderId="60"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xf>
    <xf numFmtId="0" fontId="4" fillId="4" borderId="17" xfId="0" applyFont="1" applyFill="1" applyBorder="1" applyAlignment="1" applyProtection="1">
      <alignment horizontal="left" vertical="center" wrapText="1"/>
    </xf>
    <xf numFmtId="10" fontId="44" fillId="4" borderId="17" xfId="0" applyNumberFormat="1" applyFont="1" applyFill="1" applyBorder="1" applyAlignment="1" applyProtection="1">
      <alignment horizontal="center" vertical="center" wrapText="1"/>
    </xf>
    <xf numFmtId="0" fontId="44" fillId="4" borderId="45" xfId="0" applyFont="1" applyFill="1" applyBorder="1" applyAlignment="1" applyProtection="1">
      <alignment horizontal="left" vertical="center" wrapText="1"/>
    </xf>
    <xf numFmtId="14" fontId="44" fillId="4" borderId="62" xfId="0" applyNumberFormat="1" applyFont="1" applyFill="1" applyBorder="1" applyAlignment="1" applyProtection="1">
      <alignment horizontal="center" vertical="center" wrapText="1"/>
    </xf>
    <xf numFmtId="0" fontId="44" fillId="4" borderId="49"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7" fillId="4" borderId="45" xfId="0" applyFont="1" applyFill="1" applyBorder="1" applyAlignment="1">
      <alignment horizontal="justify" vertical="center" wrapText="1"/>
    </xf>
    <xf numFmtId="0" fontId="27" fillId="4" borderId="1" xfId="0" applyFont="1" applyFill="1" applyBorder="1" applyAlignment="1">
      <alignment vertical="center" wrapText="1"/>
    </xf>
    <xf numFmtId="165" fontId="27" fillId="4" borderId="17" xfId="0" applyNumberFormat="1" applyFont="1" applyFill="1" applyBorder="1" applyAlignment="1">
      <alignment horizontal="right" vertical="center" wrapText="1"/>
    </xf>
    <xf numFmtId="0" fontId="34" fillId="4" borderId="17" xfId="0" applyFont="1" applyFill="1" applyBorder="1" applyAlignment="1">
      <alignment horizontal="center" vertical="center"/>
    </xf>
    <xf numFmtId="0" fontId="34" fillId="4" borderId="17" xfId="0" applyFont="1" applyFill="1" applyBorder="1" applyAlignment="1">
      <alignment horizontal="center" vertical="center" wrapText="1"/>
    </xf>
    <xf numFmtId="1" fontId="27" fillId="4" borderId="17" xfId="0" applyNumberFormat="1" applyFont="1" applyFill="1" applyBorder="1" applyAlignment="1">
      <alignment horizontal="center" vertical="center" wrapText="1"/>
    </xf>
    <xf numFmtId="5" fontId="27" fillId="4" borderId="17" xfId="5" applyNumberFormat="1" applyFont="1" applyFill="1" applyBorder="1" applyAlignment="1">
      <alignment horizontal="right" vertical="center" wrapText="1"/>
    </xf>
    <xf numFmtId="166" fontId="27" fillId="4" borderId="17" xfId="5" applyNumberFormat="1" applyFont="1" applyFill="1" applyBorder="1" applyAlignment="1">
      <alignment horizontal="right" vertical="center" wrapText="1"/>
    </xf>
    <xf numFmtId="5" fontId="27" fillId="4" borderId="1" xfId="5" applyNumberFormat="1" applyFont="1" applyFill="1" applyBorder="1" applyAlignment="1">
      <alignment horizontal="right" vertical="center" wrapText="1"/>
    </xf>
    <xf numFmtId="166" fontId="27" fillId="4" borderId="1" xfId="5" applyNumberFormat="1" applyFont="1" applyFill="1" applyBorder="1" applyAlignment="1">
      <alignment horizontal="right" vertical="center" wrapText="1"/>
    </xf>
    <xf numFmtId="170" fontId="27" fillId="4" borderId="1" xfId="0" applyNumberFormat="1" applyFont="1" applyFill="1" applyBorder="1" applyAlignment="1">
      <alignment horizontal="center" vertical="center" wrapText="1"/>
    </xf>
    <xf numFmtId="5" fontId="27" fillId="4" borderId="17" xfId="0" applyNumberFormat="1" applyFont="1" applyFill="1" applyBorder="1" applyAlignment="1">
      <alignment horizontal="right" vertical="center" wrapText="1"/>
    </xf>
    <xf numFmtId="0" fontId="27" fillId="4" borderId="17" xfId="4" applyFont="1" applyFill="1" applyBorder="1" applyAlignment="1">
      <alignment horizontal="justify" vertical="center" wrapText="1"/>
    </xf>
    <xf numFmtId="0" fontId="35" fillId="4" borderId="17" xfId="4" applyFont="1" applyFill="1" applyBorder="1" applyAlignment="1">
      <alignment horizontal="center" vertical="center" wrapText="1"/>
    </xf>
    <xf numFmtId="0" fontId="27" fillId="4" borderId="1" xfId="7" applyFont="1" applyFill="1" applyBorder="1" applyAlignment="1">
      <alignment horizontal="justify" vertical="center" wrapText="1"/>
    </xf>
    <xf numFmtId="0" fontId="27" fillId="4" borderId="32" xfId="0" applyFont="1" applyFill="1" applyBorder="1" applyAlignment="1">
      <alignment horizontal="justify" vertical="justify"/>
    </xf>
    <xf numFmtId="0" fontId="27" fillId="4" borderId="1" xfId="0" applyFont="1" applyFill="1" applyBorder="1" applyAlignment="1">
      <alignment horizontal="center" vertical="center"/>
    </xf>
    <xf numFmtId="165" fontId="27" fillId="4" borderId="17" xfId="0" applyNumberFormat="1" applyFont="1" applyFill="1" applyBorder="1" applyAlignment="1">
      <alignment horizontal="center" vertical="center" wrapText="1"/>
    </xf>
    <xf numFmtId="0" fontId="27" fillId="4" borderId="1" xfId="0" applyFont="1" applyFill="1" applyBorder="1" applyAlignment="1">
      <alignment horizontal="justify" vertical="justify" wrapText="1"/>
    </xf>
    <xf numFmtId="166" fontId="27" fillId="36" borderId="1" xfId="3" applyNumberFormat="1" applyFont="1" applyFill="1" applyBorder="1" applyAlignment="1">
      <alignment horizontal="center" vertical="center" wrapText="1"/>
    </xf>
    <xf numFmtId="0" fontId="27" fillId="4" borderId="1" xfId="0" applyFont="1" applyFill="1" applyBorder="1" applyAlignment="1">
      <alignment horizontal="justify" vertical="center"/>
    </xf>
    <xf numFmtId="0" fontId="27" fillId="4" borderId="0" xfId="0" applyFont="1" applyFill="1" applyBorder="1" applyAlignment="1">
      <alignment vertical="center"/>
    </xf>
    <xf numFmtId="0" fontId="27" fillId="4" borderId="0" xfId="0" applyFont="1" applyFill="1" applyBorder="1" applyAlignment="1">
      <alignment horizontal="center" vertical="center"/>
    </xf>
    <xf numFmtId="0" fontId="29" fillId="4" borderId="14" xfId="0" applyFont="1" applyFill="1" applyBorder="1" applyAlignment="1">
      <alignment horizontal="center" vertical="center" wrapText="1"/>
    </xf>
    <xf numFmtId="1" fontId="29" fillId="35" borderId="15" xfId="0" applyNumberFormat="1" applyFont="1" applyFill="1" applyBorder="1" applyAlignment="1">
      <alignment horizontal="center" vertical="center" wrapText="1"/>
    </xf>
    <xf numFmtId="1" fontId="29" fillId="35" borderId="15" xfId="0" applyNumberFormat="1" applyFont="1" applyFill="1" applyBorder="1" applyAlignment="1">
      <alignment horizontal="center" vertical="center"/>
    </xf>
    <xf numFmtId="1" fontId="29" fillId="35" borderId="16" xfId="0" applyNumberFormat="1" applyFont="1" applyFill="1" applyBorder="1" applyAlignment="1">
      <alignment horizontal="center" vertical="center" wrapText="1"/>
    </xf>
    <xf numFmtId="5" fontId="27" fillId="4" borderId="3" xfId="0" applyNumberFormat="1" applyFont="1" applyFill="1" applyBorder="1" applyAlignment="1">
      <alignment horizontal="right" vertical="center" wrapText="1"/>
    </xf>
    <xf numFmtId="0" fontId="27" fillId="4" borderId="3" xfId="0" applyFont="1" applyFill="1" applyBorder="1" applyAlignment="1">
      <alignment vertical="center" wrapText="1"/>
    </xf>
    <xf numFmtId="0" fontId="27" fillId="4" borderId="4" xfId="0" applyFont="1" applyFill="1" applyBorder="1" applyAlignment="1">
      <alignment horizontal="center" vertical="center" wrapText="1"/>
    </xf>
    <xf numFmtId="0" fontId="27" fillId="4" borderId="17" xfId="0" applyFont="1" applyFill="1" applyBorder="1" applyAlignment="1">
      <alignment vertical="center" wrapText="1"/>
    </xf>
    <xf numFmtId="0" fontId="44" fillId="4" borderId="34" xfId="0" applyFont="1" applyFill="1" applyBorder="1" applyAlignment="1">
      <alignment horizontal="center" vertical="center"/>
    </xf>
    <xf numFmtId="0" fontId="27" fillId="4" borderId="17" xfId="0" applyFont="1" applyFill="1" applyBorder="1" applyAlignment="1">
      <alignment horizontal="center" vertical="center"/>
    </xf>
    <xf numFmtId="166" fontId="27" fillId="4" borderId="17" xfId="1" applyNumberFormat="1"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5" fontId="27" fillId="4" borderId="17" xfId="0" applyNumberFormat="1" applyFont="1" applyFill="1" applyBorder="1" applyAlignment="1">
      <alignment horizontal="center" vertical="center" wrapText="1"/>
    </xf>
    <xf numFmtId="0" fontId="27" fillId="4" borderId="17" xfId="0" applyFont="1" applyFill="1" applyBorder="1" applyAlignment="1">
      <alignment vertical="center"/>
    </xf>
    <xf numFmtId="167" fontId="27" fillId="4" borderId="17" xfId="0" applyNumberFormat="1" applyFont="1" applyFill="1" applyBorder="1" applyAlignment="1">
      <alignment horizontal="right" vertical="center" wrapText="1"/>
    </xf>
    <xf numFmtId="5" fontId="27" fillId="4" borderId="17" xfId="0" applyNumberFormat="1" applyFont="1" applyFill="1" applyBorder="1" applyAlignment="1">
      <alignment horizontal="center" vertical="center"/>
    </xf>
    <xf numFmtId="168" fontId="27" fillId="4" borderId="1" xfId="0" applyNumberFormat="1" applyFont="1" applyFill="1" applyBorder="1" applyAlignment="1">
      <alignment horizontal="right" vertical="center" wrapText="1"/>
    </xf>
    <xf numFmtId="0" fontId="27" fillId="4" borderId="1" xfId="0" applyFont="1" applyFill="1" applyBorder="1" applyAlignment="1">
      <alignment vertical="center"/>
    </xf>
    <xf numFmtId="1" fontId="27" fillId="4" borderId="17" xfId="4" applyNumberFormat="1" applyFont="1" applyFill="1" applyBorder="1" applyAlignment="1">
      <alignment horizontal="center" vertical="center" wrapText="1"/>
    </xf>
    <xf numFmtId="5" fontId="27" fillId="4" borderId="1" xfId="0" applyNumberFormat="1" applyFont="1" applyFill="1" applyBorder="1" applyAlignment="1">
      <alignment horizontal="right" vertical="center"/>
    </xf>
    <xf numFmtId="167" fontId="27" fillId="4" borderId="1" xfId="0" applyNumberFormat="1" applyFont="1" applyFill="1" applyBorder="1" applyAlignment="1">
      <alignment horizontal="right" vertical="center"/>
    </xf>
    <xf numFmtId="5" fontId="27" fillId="4" borderId="1" xfId="0" applyNumberFormat="1" applyFont="1" applyFill="1" applyBorder="1" applyAlignment="1">
      <alignment vertical="center"/>
    </xf>
    <xf numFmtId="0" fontId="27" fillId="4" borderId="0" xfId="0" applyFont="1" applyFill="1" applyAlignment="1">
      <alignment vertical="center"/>
    </xf>
    <xf numFmtId="166" fontId="27" fillId="4" borderId="1" xfId="6" applyNumberFormat="1" applyFont="1" applyFill="1" applyBorder="1" applyAlignment="1">
      <alignment horizontal="center" vertical="center" wrapText="1"/>
    </xf>
    <xf numFmtId="0" fontId="27" fillId="4" borderId="50" xfId="0" applyFont="1" applyFill="1" applyBorder="1" applyAlignment="1">
      <alignment horizontal="center" vertical="center"/>
    </xf>
    <xf numFmtId="5" fontId="27" fillId="4" borderId="27" xfId="0" applyNumberFormat="1" applyFont="1" applyFill="1" applyBorder="1" applyAlignment="1">
      <alignment horizontal="right" vertical="center" wrapText="1"/>
    </xf>
    <xf numFmtId="0" fontId="27" fillId="4" borderId="27" xfId="0" applyFont="1" applyFill="1" applyBorder="1" applyAlignment="1">
      <alignment vertical="center" wrapText="1"/>
    </xf>
    <xf numFmtId="0" fontId="27" fillId="4" borderId="35" xfId="0" applyFont="1" applyFill="1" applyBorder="1" applyAlignment="1">
      <alignment horizontal="center" vertical="center"/>
    </xf>
    <xf numFmtId="5" fontId="27" fillId="4" borderId="0" xfId="0" applyNumberFormat="1" applyFont="1" applyFill="1" applyBorder="1" applyAlignment="1">
      <alignment horizontal="right" vertical="center" wrapText="1"/>
    </xf>
    <xf numFmtId="0" fontId="27" fillId="4" borderId="0" xfId="0" applyFont="1" applyFill="1" applyBorder="1" applyAlignment="1">
      <alignment horizontal="left" vertical="center" wrapText="1"/>
    </xf>
    <xf numFmtId="41" fontId="27" fillId="4" borderId="0" xfId="2" applyFont="1" applyFill="1" applyBorder="1" applyAlignment="1">
      <alignment horizontal="center" vertical="center" wrapText="1"/>
    </xf>
    <xf numFmtId="5" fontId="27" fillId="4" borderId="0" xfId="2" applyNumberFormat="1" applyFont="1" applyFill="1" applyBorder="1" applyAlignment="1">
      <alignment horizontal="center" vertical="center" wrapText="1"/>
    </xf>
    <xf numFmtId="165" fontId="27" fillId="4" borderId="0" xfId="0" applyNumberFormat="1" applyFont="1" applyFill="1" applyBorder="1" applyAlignment="1">
      <alignment horizontal="center" vertical="center" wrapText="1"/>
    </xf>
    <xf numFmtId="165" fontId="29" fillId="4" borderId="24" xfId="0" applyNumberFormat="1" applyFont="1" applyFill="1" applyBorder="1" applyAlignment="1">
      <alignment horizontal="center" vertical="center" wrapText="1"/>
    </xf>
    <xf numFmtId="0" fontId="27" fillId="4" borderId="25" xfId="0" applyFont="1" applyFill="1" applyBorder="1" applyAlignment="1">
      <alignment horizontal="center" vertical="center" wrapText="1"/>
    </xf>
    <xf numFmtId="41" fontId="27" fillId="4" borderId="0" xfId="0" applyNumberFormat="1" applyFont="1" applyFill="1" applyBorder="1" applyAlignment="1">
      <alignment vertical="center"/>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5" fontId="27" fillId="4" borderId="0" xfId="0" applyNumberFormat="1" applyFont="1" applyFill="1" applyBorder="1" applyAlignment="1">
      <alignment vertical="center"/>
    </xf>
    <xf numFmtId="165" fontId="29" fillId="4" borderId="17" xfId="0" applyNumberFormat="1" applyFont="1" applyFill="1" applyBorder="1" applyAlignment="1">
      <alignment horizontal="right" vertical="center" wrapText="1"/>
    </xf>
    <xf numFmtId="41" fontId="29" fillId="4" borderId="19" xfId="2" applyFont="1" applyFill="1" applyBorder="1" applyAlignment="1">
      <alignment vertical="center" wrapText="1"/>
    </xf>
    <xf numFmtId="41" fontId="29" fillId="4" borderId="0" xfId="2" applyFont="1" applyFill="1" applyBorder="1" applyAlignment="1">
      <alignment vertical="center"/>
    </xf>
    <xf numFmtId="165" fontId="29" fillId="4" borderId="21" xfId="0" applyNumberFormat="1" applyFont="1" applyFill="1" applyBorder="1" applyAlignment="1">
      <alignment horizontal="right" vertical="center" wrapText="1"/>
    </xf>
    <xf numFmtId="41" fontId="29" fillId="4" borderId="22" xfId="2" applyFont="1" applyFill="1" applyBorder="1" applyAlignment="1">
      <alignment vertical="center" wrapText="1"/>
    </xf>
    <xf numFmtId="171" fontId="27" fillId="4" borderId="0" xfId="0" applyNumberFormat="1" applyFont="1" applyFill="1" applyBorder="1" applyAlignment="1">
      <alignment horizontal="center" vertical="center" wrapText="1"/>
    </xf>
    <xf numFmtId="0" fontId="44" fillId="4" borderId="17" xfId="0" applyFont="1" applyFill="1" applyBorder="1" applyAlignment="1" applyProtection="1">
      <alignment horizontal="center" vertical="center" wrapText="1"/>
    </xf>
    <xf numFmtId="0" fontId="38" fillId="0" borderId="0" xfId="0" applyFont="1" applyAlignment="1">
      <alignment horizontal="center"/>
    </xf>
    <xf numFmtId="0" fontId="41" fillId="4" borderId="0" xfId="0" applyFont="1" applyFill="1" applyAlignment="1">
      <alignment horizontal="center" vertical="center" wrapText="1"/>
    </xf>
    <xf numFmtId="0" fontId="42" fillId="28" borderId="14" xfId="0" applyFont="1" applyFill="1" applyBorder="1" applyAlignment="1">
      <alignment horizontal="center"/>
    </xf>
    <xf numFmtId="0" fontId="42" fillId="28" borderId="15" xfId="0" applyFont="1" applyFill="1" applyBorder="1" applyAlignment="1">
      <alignment horizontal="center"/>
    </xf>
    <xf numFmtId="0" fontId="42" fillId="28" borderId="16" xfId="0" applyFont="1" applyFill="1" applyBorder="1" applyAlignment="1">
      <alignment horizontal="center"/>
    </xf>
    <xf numFmtId="0" fontId="42" fillId="30" borderId="2" xfId="0" applyFont="1" applyFill="1" applyBorder="1" applyAlignment="1">
      <alignment horizontal="center" vertical="center"/>
    </xf>
    <xf numFmtId="0" fontId="42" fillId="30" borderId="26" xfId="0" applyFont="1" applyFill="1" applyBorder="1" applyAlignment="1">
      <alignment horizontal="center" vertical="center"/>
    </xf>
    <xf numFmtId="0" fontId="42" fillId="30" borderId="45" xfId="0" applyFont="1" applyFill="1" applyBorder="1" applyAlignment="1">
      <alignment horizontal="center" vertical="center"/>
    </xf>
    <xf numFmtId="0" fontId="40" fillId="30" borderId="16" xfId="0" applyFont="1" applyFill="1" applyBorder="1" applyAlignment="1">
      <alignment horizontal="center" vertical="center" wrapText="1"/>
    </xf>
    <xf numFmtId="0" fontId="40" fillId="30" borderId="39" xfId="0" applyFont="1" applyFill="1" applyBorder="1" applyAlignment="1">
      <alignment horizontal="center" vertical="center" wrapText="1"/>
    </xf>
    <xf numFmtId="0" fontId="40" fillId="30" borderId="46" xfId="0" applyFont="1" applyFill="1" applyBorder="1" applyAlignment="1">
      <alignment horizontal="center" vertical="center" wrapText="1"/>
    </xf>
    <xf numFmtId="0" fontId="42" fillId="30" borderId="36" xfId="0" applyFont="1" applyFill="1" applyBorder="1" applyAlignment="1">
      <alignment horizontal="center" vertical="center" wrapText="1"/>
    </xf>
    <xf numFmtId="0" fontId="42" fillId="30" borderId="40" xfId="0" applyFont="1" applyFill="1" applyBorder="1" applyAlignment="1">
      <alignment horizontal="center" vertical="center" wrapText="1"/>
    </xf>
    <xf numFmtId="0" fontId="40" fillId="30" borderId="37" xfId="0" applyFont="1" applyFill="1" applyBorder="1" applyAlignment="1">
      <alignment horizontal="center" vertical="center" wrapText="1"/>
    </xf>
    <xf numFmtId="0" fontId="40" fillId="30" borderId="41" xfId="0" applyFont="1" applyFill="1" applyBorder="1" applyAlignment="1">
      <alignment horizontal="center" vertical="center" wrapText="1"/>
    </xf>
    <xf numFmtId="0" fontId="40" fillId="30" borderId="43" xfId="0" applyFont="1" applyFill="1" applyBorder="1" applyAlignment="1">
      <alignment horizontal="center" vertical="center" wrapText="1"/>
    </xf>
    <xf numFmtId="0" fontId="40" fillId="30" borderId="44" xfId="0" applyFont="1" applyFill="1" applyBorder="1" applyAlignment="1">
      <alignment horizontal="center" vertical="center" wrapText="1"/>
    </xf>
    <xf numFmtId="0" fontId="42" fillId="30" borderId="47" xfId="0" applyFont="1" applyFill="1" applyBorder="1" applyAlignment="1">
      <alignment horizontal="center" vertical="center" wrapText="1"/>
    </xf>
    <xf numFmtId="0" fontId="40" fillId="30" borderId="48" xfId="0" applyFont="1" applyFill="1" applyBorder="1" applyAlignment="1">
      <alignment horizontal="center" vertical="center" wrapText="1"/>
    </xf>
    <xf numFmtId="0" fontId="42" fillId="31" borderId="2" xfId="0" applyFont="1" applyFill="1" applyBorder="1" applyAlignment="1">
      <alignment horizontal="center" vertical="center"/>
    </xf>
    <xf numFmtId="0" fontId="42" fillId="31" borderId="26" xfId="0" applyFont="1" applyFill="1" applyBorder="1" applyAlignment="1">
      <alignment horizontal="center" vertical="center"/>
    </xf>
    <xf numFmtId="0" fontId="42" fillId="31" borderId="51" xfId="0" applyFont="1" applyFill="1" applyBorder="1" applyAlignment="1">
      <alignment horizontal="center" vertical="center"/>
    </xf>
    <xf numFmtId="0" fontId="40" fillId="31" borderId="16" xfId="0" applyFont="1" applyFill="1" applyBorder="1" applyAlignment="1">
      <alignment horizontal="center" vertical="center" wrapText="1"/>
    </xf>
    <xf numFmtId="0" fontId="40" fillId="31" borderId="39" xfId="0" applyFont="1" applyFill="1" applyBorder="1" applyAlignment="1">
      <alignment horizontal="center" vertical="center" wrapText="1"/>
    </xf>
    <xf numFmtId="0" fontId="42" fillId="31" borderId="40" xfId="0" applyFont="1" applyFill="1" applyBorder="1" applyAlignment="1">
      <alignment horizontal="center" vertical="center" wrapText="1"/>
    </xf>
    <xf numFmtId="0" fontId="40" fillId="31" borderId="50" xfId="0" applyFont="1" applyFill="1" applyBorder="1" applyAlignment="1">
      <alignment horizontal="justify" vertical="center" wrapText="1"/>
    </xf>
    <xf numFmtId="0" fontId="42" fillId="32" borderId="2" xfId="0" applyFont="1" applyFill="1" applyBorder="1" applyAlignment="1">
      <alignment horizontal="center" vertical="center"/>
    </xf>
    <xf numFmtId="0" fontId="42" fillId="32" borderId="26" xfId="0" applyFont="1" applyFill="1" applyBorder="1" applyAlignment="1">
      <alignment horizontal="center" vertical="center"/>
    </xf>
    <xf numFmtId="0" fontId="42" fillId="32" borderId="51" xfId="0" applyFont="1" applyFill="1" applyBorder="1" applyAlignment="1">
      <alignment horizontal="center" vertical="center"/>
    </xf>
    <xf numFmtId="0" fontId="40" fillId="32" borderId="38" xfId="0" applyFont="1" applyFill="1" applyBorder="1" applyAlignment="1">
      <alignment horizontal="center" vertical="center" wrapText="1"/>
    </xf>
    <xf numFmtId="0" fontId="40" fillId="32" borderId="42" xfId="0" applyFont="1" applyFill="1" applyBorder="1" applyAlignment="1">
      <alignment horizontal="center" vertical="center" wrapText="1"/>
    </xf>
    <xf numFmtId="0" fontId="40" fillId="32" borderId="53" xfId="0" applyFont="1" applyFill="1" applyBorder="1" applyAlignment="1">
      <alignment horizontal="center" vertical="center" wrapText="1"/>
    </xf>
    <xf numFmtId="0" fontId="42" fillId="32" borderId="36" xfId="0" applyFont="1" applyFill="1" applyBorder="1" applyAlignment="1">
      <alignment horizontal="center" vertical="center" wrapText="1"/>
    </xf>
    <xf numFmtId="0" fontId="42" fillId="32" borderId="40" xfId="0" applyFont="1" applyFill="1" applyBorder="1" applyAlignment="1">
      <alignment horizontal="center" vertical="center" wrapText="1"/>
    </xf>
    <xf numFmtId="0" fontId="40" fillId="32" borderId="4" xfId="0" applyFont="1" applyFill="1" applyBorder="1" applyAlignment="1">
      <alignment horizontal="center" vertical="center" wrapText="1"/>
    </xf>
    <xf numFmtId="0" fontId="40" fillId="32" borderId="50" xfId="0" applyFont="1" applyFill="1" applyBorder="1" applyAlignment="1">
      <alignment horizontal="center" vertical="center" wrapText="1"/>
    </xf>
    <xf numFmtId="0" fontId="42" fillId="32" borderId="52" xfId="0" applyFont="1" applyFill="1" applyBorder="1" applyAlignment="1">
      <alignment horizontal="center" vertical="center" wrapText="1"/>
    </xf>
    <xf numFmtId="0" fontId="40" fillId="32" borderId="44" xfId="0" applyFont="1" applyFill="1" applyBorder="1" applyAlignment="1">
      <alignment horizontal="center" vertical="center" wrapText="1"/>
    </xf>
    <xf numFmtId="0" fontId="42" fillId="33" borderId="2" xfId="0" applyFont="1" applyFill="1" applyBorder="1" applyAlignment="1">
      <alignment horizontal="center" vertical="center"/>
    </xf>
    <xf numFmtId="0" fontId="42" fillId="33" borderId="26" xfId="0" applyFont="1" applyFill="1" applyBorder="1" applyAlignment="1">
      <alignment horizontal="center" vertical="center"/>
    </xf>
    <xf numFmtId="0" fontId="42" fillId="33" borderId="51" xfId="0" applyFont="1" applyFill="1" applyBorder="1" applyAlignment="1">
      <alignment horizontal="center" vertical="center"/>
    </xf>
    <xf numFmtId="0" fontId="40" fillId="33" borderId="38" xfId="0" applyFont="1" applyFill="1" applyBorder="1" applyAlignment="1">
      <alignment horizontal="center" vertical="center" wrapText="1"/>
    </xf>
    <xf numFmtId="0" fontId="40" fillId="33" borderId="42" xfId="0" applyFont="1" applyFill="1" applyBorder="1" applyAlignment="1">
      <alignment horizontal="center" vertical="center" wrapText="1"/>
    </xf>
    <xf numFmtId="0" fontId="40" fillId="33" borderId="53" xfId="0" applyFont="1" applyFill="1" applyBorder="1" applyAlignment="1">
      <alignment horizontal="center" vertical="center" wrapText="1"/>
    </xf>
    <xf numFmtId="0" fontId="42" fillId="33" borderId="36" xfId="0" applyFont="1" applyFill="1" applyBorder="1" applyAlignment="1">
      <alignment horizontal="center" vertical="center" wrapText="1"/>
    </xf>
    <xf numFmtId="0" fontId="42" fillId="33" borderId="40" xfId="0" applyFont="1" applyFill="1" applyBorder="1" applyAlignment="1">
      <alignment horizontal="center" vertical="center" wrapText="1"/>
    </xf>
    <xf numFmtId="0" fontId="40" fillId="33" borderId="4" xfId="0" applyFont="1" applyFill="1" applyBorder="1" applyAlignment="1">
      <alignment horizontal="center" vertical="center" wrapText="1"/>
    </xf>
    <xf numFmtId="0" fontId="40" fillId="33" borderId="50" xfId="0" applyFont="1" applyFill="1" applyBorder="1" applyAlignment="1">
      <alignment horizontal="center" vertical="center" wrapText="1"/>
    </xf>
    <xf numFmtId="0" fontId="42" fillId="34" borderId="2" xfId="0" applyFont="1" applyFill="1" applyBorder="1" applyAlignment="1">
      <alignment horizontal="center" vertical="center"/>
    </xf>
    <xf numFmtId="0" fontId="42" fillId="34" borderId="26" xfId="0" applyFont="1" applyFill="1" applyBorder="1" applyAlignment="1">
      <alignment horizontal="center" vertical="center"/>
    </xf>
    <xf numFmtId="0" fontId="42" fillId="34" borderId="45" xfId="0" applyFont="1" applyFill="1" applyBorder="1" applyAlignment="1">
      <alignment horizontal="center" vertical="center"/>
    </xf>
    <xf numFmtId="0" fontId="40" fillId="34" borderId="38" xfId="0" applyFont="1" applyFill="1" applyBorder="1" applyAlignment="1">
      <alignment horizontal="center" vertical="center" wrapText="1"/>
    </xf>
    <xf numFmtId="0" fontId="40" fillId="34" borderId="42" xfId="0" applyFont="1" applyFill="1" applyBorder="1" applyAlignment="1">
      <alignment horizontal="center" vertical="center" wrapText="1"/>
    </xf>
    <xf numFmtId="0" fontId="40" fillId="34" borderId="49" xfId="0" applyFont="1" applyFill="1" applyBorder="1" applyAlignment="1">
      <alignment horizontal="center" vertical="center" wrapText="1"/>
    </xf>
    <xf numFmtId="0" fontId="42" fillId="34" borderId="36" xfId="0" applyFont="1" applyFill="1" applyBorder="1" applyAlignment="1">
      <alignment horizontal="center" vertical="center" wrapText="1"/>
    </xf>
    <xf numFmtId="0" fontId="42" fillId="34" borderId="40" xfId="0" applyFont="1" applyFill="1" applyBorder="1" applyAlignment="1">
      <alignment horizontal="center" vertical="center" wrapText="1"/>
    </xf>
    <xf numFmtId="0" fontId="40" fillId="34" borderId="4" xfId="0" applyFont="1" applyFill="1" applyBorder="1" applyAlignment="1">
      <alignment horizontal="center" vertical="center" wrapText="1"/>
    </xf>
    <xf numFmtId="0" fontId="40" fillId="34" borderId="50" xfId="0" applyFont="1" applyFill="1" applyBorder="1" applyAlignment="1">
      <alignment horizontal="center" vertical="center" wrapText="1"/>
    </xf>
    <xf numFmtId="0" fontId="42" fillId="34" borderId="40" xfId="0" applyFont="1" applyFill="1" applyBorder="1" applyAlignment="1">
      <alignment horizontal="center" vertical="center"/>
    </xf>
    <xf numFmtId="9" fontId="44" fillId="4" borderId="56" xfId="0" applyNumberFormat="1" applyFont="1" applyFill="1" applyBorder="1" applyAlignment="1" applyProtection="1">
      <alignment horizontal="center" vertical="center" wrapText="1"/>
    </xf>
    <xf numFmtId="9" fontId="44" fillId="4" borderId="57" xfId="0" applyNumberFormat="1" applyFont="1" applyFill="1" applyBorder="1" applyAlignment="1" applyProtection="1">
      <alignment horizontal="center" vertical="center" wrapText="1"/>
    </xf>
    <xf numFmtId="0" fontId="44" fillId="4" borderId="17" xfId="0" applyFont="1" applyFill="1" applyBorder="1" applyAlignment="1" applyProtection="1">
      <alignment horizontal="center" vertical="center" wrapText="1"/>
    </xf>
    <xf numFmtId="0" fontId="4" fillId="4" borderId="17" xfId="0" applyFont="1" applyFill="1" applyBorder="1" applyAlignment="1">
      <alignment horizontal="justify" vertical="center" wrapText="1"/>
    </xf>
    <xf numFmtId="0" fontId="43" fillId="4" borderId="15" xfId="0" applyFont="1" applyFill="1" applyBorder="1" applyAlignment="1" applyProtection="1">
      <alignment horizontal="center" vertical="center"/>
      <protection locked="0"/>
    </xf>
    <xf numFmtId="0" fontId="43" fillId="4" borderId="15" xfId="0" applyFont="1" applyFill="1" applyBorder="1" applyAlignment="1" applyProtection="1">
      <alignment horizontal="center" vertical="center" wrapText="1"/>
      <protection locked="0"/>
    </xf>
    <xf numFmtId="0" fontId="44" fillId="4" borderId="56" xfId="0" applyFont="1" applyFill="1" applyBorder="1" applyAlignment="1" applyProtection="1">
      <alignment horizontal="center" vertical="center" wrapText="1"/>
    </xf>
    <xf numFmtId="0" fontId="44" fillId="4" borderId="58" xfId="0" applyFont="1" applyFill="1" applyBorder="1" applyAlignment="1" applyProtection="1">
      <alignment horizontal="center" vertical="center" wrapText="1"/>
    </xf>
    <xf numFmtId="0" fontId="44" fillId="4" borderId="57" xfId="0" applyFont="1" applyFill="1" applyBorder="1" applyAlignment="1" applyProtection="1">
      <alignment horizontal="center" vertical="center" wrapText="1"/>
    </xf>
    <xf numFmtId="0" fontId="4" fillId="4" borderId="57" xfId="0" applyFont="1" applyFill="1" applyBorder="1" applyAlignment="1" applyProtection="1">
      <alignment horizontal="justify" vertical="center" wrapText="1"/>
    </xf>
    <xf numFmtId="0" fontId="4" fillId="4" borderId="17" xfId="0" applyFont="1" applyFill="1" applyBorder="1" applyAlignment="1" applyProtection="1">
      <alignment horizontal="justify" vertical="center" wrapText="1"/>
    </xf>
    <xf numFmtId="0" fontId="4" fillId="4" borderId="56" xfId="0" applyFont="1" applyFill="1" applyBorder="1" applyAlignment="1" applyProtection="1">
      <alignment horizontal="justify" vertical="center" wrapText="1"/>
    </xf>
    <xf numFmtId="0" fontId="4" fillId="4" borderId="56" xfId="0" applyFont="1" applyFill="1" applyBorder="1" applyAlignment="1">
      <alignment horizontal="justify" vertical="center" wrapText="1"/>
    </xf>
    <xf numFmtId="0" fontId="4" fillId="4" borderId="57" xfId="0" applyFont="1" applyFill="1" applyBorder="1" applyAlignment="1">
      <alignment horizontal="justify" vertical="center" wrapText="1"/>
    </xf>
    <xf numFmtId="9" fontId="44" fillId="4" borderId="56" xfId="69" applyFont="1" applyFill="1" applyBorder="1" applyAlignment="1" applyProtection="1">
      <alignment horizontal="center" vertical="center" wrapText="1"/>
    </xf>
    <xf numFmtId="9" fontId="44" fillId="4" borderId="58" xfId="69" applyFont="1" applyFill="1" applyBorder="1" applyAlignment="1" applyProtection="1">
      <alignment horizontal="center" vertical="center" wrapText="1"/>
    </xf>
    <xf numFmtId="9" fontId="44" fillId="4" borderId="57" xfId="69" applyFont="1" applyFill="1" applyBorder="1" applyAlignment="1" applyProtection="1">
      <alignment horizontal="center" vertical="center" wrapText="1"/>
    </xf>
    <xf numFmtId="0" fontId="45" fillId="4" borderId="56" xfId="0" applyFont="1" applyFill="1" applyBorder="1" applyAlignment="1">
      <alignment horizontal="center" vertical="center" wrapText="1"/>
    </xf>
    <xf numFmtId="0" fontId="45" fillId="4" borderId="58" xfId="0" applyFont="1" applyFill="1" applyBorder="1" applyAlignment="1">
      <alignment horizontal="center" vertical="center" wrapText="1"/>
    </xf>
    <xf numFmtId="0" fontId="45" fillId="4" borderId="57" xfId="0" applyFont="1" applyFill="1" applyBorder="1" applyAlignment="1">
      <alignment horizontal="center" vertical="center" wrapText="1"/>
    </xf>
    <xf numFmtId="14" fontId="44" fillId="4" borderId="17" xfId="0" applyNumberFormat="1" applyFont="1" applyFill="1" applyBorder="1" applyAlignment="1">
      <alignment horizontal="center" vertical="center" wrapText="1"/>
    </xf>
    <xf numFmtId="0" fontId="4" fillId="4" borderId="58" xfId="0" applyFont="1" applyFill="1" applyBorder="1" applyAlignment="1" applyProtection="1">
      <alignment horizontal="justify" vertical="center" wrapText="1"/>
    </xf>
    <xf numFmtId="14" fontId="44" fillId="4" borderId="17" xfId="0" applyNumberFormat="1" applyFont="1" applyFill="1" applyBorder="1" applyAlignment="1" applyProtection="1">
      <alignment horizontal="center" vertical="center" wrapText="1"/>
    </xf>
    <xf numFmtId="0" fontId="44" fillId="4" borderId="42" xfId="0" applyFont="1" applyFill="1" applyBorder="1" applyAlignment="1" applyProtection="1">
      <alignment horizontal="center" vertical="center" wrapText="1"/>
    </xf>
    <xf numFmtId="9" fontId="44" fillId="4" borderId="58" xfId="0" applyNumberFormat="1" applyFont="1" applyFill="1" applyBorder="1" applyAlignment="1" applyProtection="1">
      <alignment horizontal="center" vertical="center" wrapText="1"/>
    </xf>
    <xf numFmtId="0" fontId="44" fillId="4" borderId="42" xfId="0" applyFont="1" applyFill="1" applyBorder="1" applyAlignment="1">
      <alignment horizontal="center" vertical="center" wrapText="1"/>
    </xf>
    <xf numFmtId="0" fontId="44" fillId="4" borderId="26" xfId="0" applyFont="1" applyFill="1" applyBorder="1" applyAlignment="1" applyProtection="1">
      <alignment horizontal="left" vertical="center" wrapText="1"/>
    </xf>
    <xf numFmtId="0" fontId="46" fillId="4" borderId="17" xfId="0" applyFont="1" applyFill="1" applyBorder="1" applyAlignment="1" applyProtection="1">
      <alignment horizontal="justify" vertical="center" wrapText="1"/>
    </xf>
    <xf numFmtId="0" fontId="44" fillId="4" borderId="53"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44" fillId="4" borderId="60" xfId="0" applyFont="1" applyFill="1" applyBorder="1" applyAlignment="1">
      <alignment horizontal="center" vertical="center" wrapText="1"/>
    </xf>
    <xf numFmtId="0" fontId="44" fillId="4" borderId="17" xfId="0" applyFont="1" applyFill="1" applyBorder="1" applyAlignment="1" applyProtection="1">
      <alignment horizontal="justify" vertical="center" wrapText="1"/>
    </xf>
    <xf numFmtId="0" fontId="44" fillId="0" borderId="56" xfId="0" applyFont="1" applyFill="1" applyBorder="1" applyAlignment="1">
      <alignment horizontal="center" vertical="center" wrapText="1"/>
    </xf>
    <xf numFmtId="0" fontId="44" fillId="0" borderId="58" xfId="0" applyFont="1" applyFill="1" applyBorder="1" applyAlignment="1">
      <alignment horizontal="center" vertical="center" wrapText="1"/>
    </xf>
    <xf numFmtId="0" fontId="44" fillId="0" borderId="57" xfId="0" applyFont="1" applyFill="1" applyBorder="1" applyAlignment="1">
      <alignment horizontal="center"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4" fillId="4" borderId="17" xfId="0" applyFont="1" applyFill="1" applyBorder="1" applyAlignment="1">
      <alignment horizontal="justify" vertical="center" wrapText="1"/>
    </xf>
    <xf numFmtId="0" fontId="4" fillId="4" borderId="56"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0" fontId="4" fillId="4" borderId="57" xfId="0" applyFont="1" applyFill="1" applyBorder="1" applyAlignment="1" applyProtection="1">
      <alignment horizontal="center" vertical="center" wrapText="1"/>
    </xf>
    <xf numFmtId="0" fontId="4" fillId="4" borderId="17" xfId="0" applyFont="1" applyFill="1" applyBorder="1" applyAlignment="1">
      <alignment horizontal="center" vertical="center" wrapText="1"/>
    </xf>
    <xf numFmtId="173" fontId="44" fillId="4" borderId="17" xfId="0" applyNumberFormat="1" applyFont="1" applyFill="1" applyBorder="1" applyAlignment="1" applyProtection="1">
      <alignment horizontal="center" vertical="center" wrapText="1"/>
    </xf>
    <xf numFmtId="0" fontId="44" fillId="4" borderId="61" xfId="0" applyFont="1" applyFill="1" applyBorder="1" applyAlignment="1" applyProtection="1">
      <alignment horizontal="center" vertical="center" wrapText="1"/>
    </xf>
    <xf numFmtId="0" fontId="4" fillId="4" borderId="61" xfId="0" applyFont="1" applyFill="1" applyBorder="1" applyAlignment="1" applyProtection="1">
      <alignment horizontal="justify" vertical="center" wrapText="1"/>
    </xf>
    <xf numFmtId="0" fontId="44" fillId="4" borderId="15" xfId="0" applyFont="1" applyFill="1" applyBorder="1" applyAlignment="1" applyProtection="1">
      <alignment horizontal="center" vertical="center" wrapText="1"/>
    </xf>
    <xf numFmtId="0" fontId="4" fillId="0" borderId="15" xfId="0" applyFont="1" applyBorder="1" applyAlignment="1" applyProtection="1">
      <alignment horizontal="justify" vertical="center" wrapText="1"/>
    </xf>
    <xf numFmtId="0" fontId="4" fillId="0" borderId="58" xfId="0" applyFont="1" applyBorder="1" applyAlignment="1" applyProtection="1">
      <alignment horizontal="justify" vertical="center" wrapText="1"/>
    </xf>
    <xf numFmtId="0" fontId="4" fillId="0" borderId="61" xfId="0" applyFont="1" applyBorder="1" applyAlignment="1" applyProtection="1">
      <alignment horizontal="justify" vertical="center" wrapText="1"/>
    </xf>
    <xf numFmtId="1" fontId="29" fillId="35" borderId="14" xfId="0" applyNumberFormat="1" applyFont="1" applyFill="1" applyBorder="1" applyAlignment="1">
      <alignment horizontal="center" vertical="center" wrapText="1"/>
    </xf>
    <xf numFmtId="1" fontId="29" fillId="35" borderId="15" xfId="0" applyNumberFormat="1" applyFont="1" applyFill="1" applyBorder="1" applyAlignment="1">
      <alignment horizontal="center" vertical="center" wrapText="1"/>
    </xf>
    <xf numFmtId="1" fontId="29" fillId="35" borderId="16" xfId="0" applyNumberFormat="1" applyFont="1" applyFill="1" applyBorder="1" applyAlignment="1">
      <alignment horizontal="center" vertical="center" wrapText="1"/>
    </xf>
    <xf numFmtId="0" fontId="29" fillId="4" borderId="18" xfId="0" applyFont="1" applyFill="1" applyBorder="1" applyAlignment="1">
      <alignment horizontal="left" vertical="center" readingOrder="1"/>
    </xf>
    <xf numFmtId="0" fontId="29" fillId="4" borderId="17" xfId="0" applyFont="1" applyFill="1" applyBorder="1" applyAlignment="1">
      <alignment horizontal="left" vertical="center" readingOrder="1"/>
    </xf>
    <xf numFmtId="0" fontId="27" fillId="4" borderId="24" xfId="0" applyFont="1" applyFill="1" applyBorder="1" applyAlignment="1">
      <alignment horizontal="center" vertical="center" wrapText="1"/>
    </xf>
    <xf numFmtId="0" fontId="29" fillId="4" borderId="17" xfId="0" applyFont="1" applyFill="1" applyBorder="1" applyAlignment="1">
      <alignment horizontal="center" vertical="center" wrapText="1"/>
    </xf>
    <xf numFmtId="44" fontId="29" fillId="4" borderId="17" xfId="3" applyFont="1" applyFill="1" applyBorder="1" applyAlignment="1">
      <alignment horizontal="center" vertical="center" wrapText="1"/>
    </xf>
    <xf numFmtId="0" fontId="29" fillId="4" borderId="20" xfId="0" applyFont="1" applyFill="1" applyBorder="1" applyAlignment="1">
      <alignment horizontal="left" vertical="center" readingOrder="1"/>
    </xf>
    <xf numFmtId="0" fontId="29" fillId="4" borderId="21" xfId="0" applyFont="1" applyFill="1" applyBorder="1" applyAlignment="1">
      <alignment horizontal="left" vertical="center" readingOrder="1"/>
    </xf>
    <xf numFmtId="0" fontId="27" fillId="4" borderId="23" xfId="0" applyFont="1" applyFill="1" applyBorder="1" applyAlignment="1">
      <alignment horizontal="center" vertical="center" readingOrder="1"/>
    </xf>
    <xf numFmtId="0" fontId="27" fillId="4" borderId="24" xfId="0" applyFont="1" applyFill="1" applyBorder="1" applyAlignment="1">
      <alignment horizontal="center" vertical="center" readingOrder="1"/>
    </xf>
    <xf numFmtId="0" fontId="29" fillId="4" borderId="18" xfId="0" applyFont="1" applyFill="1" applyBorder="1" applyAlignment="1">
      <alignment horizontal="center" vertical="center" wrapText="1"/>
    </xf>
    <xf numFmtId="44" fontId="29" fillId="4" borderId="21" xfId="3" applyFont="1" applyFill="1" applyBorder="1" applyAlignment="1">
      <alignment horizontal="center" vertical="center" wrapText="1"/>
    </xf>
    <xf numFmtId="0" fontId="4" fillId="4" borderId="32" xfId="0" applyFont="1" applyFill="1" applyBorder="1" applyAlignment="1" applyProtection="1">
      <alignment horizontal="justify" vertical="center" wrapText="1"/>
    </xf>
  </cellXfs>
  <cellStyles count="70">
    <cellStyle name="20% - Énfasis1 2" xfId="8"/>
    <cellStyle name="20% - Énfasis2 2" xfId="9"/>
    <cellStyle name="20% - Énfasis3 2" xfId="10"/>
    <cellStyle name="20% - Énfasis4 2" xfId="11"/>
    <cellStyle name="20% - Énfasis5 2" xfId="12"/>
    <cellStyle name="20% - Énfasis6 2" xfId="13"/>
    <cellStyle name="40% - Énfasis1 2" xfId="14"/>
    <cellStyle name="40% - Énfasis2 2" xfId="15"/>
    <cellStyle name="40% - Énfasis3 2" xfId="16"/>
    <cellStyle name="40% - Énfasis4 2" xfId="17"/>
    <cellStyle name="40% - Énfasis5 2" xfId="18"/>
    <cellStyle name="40% - Énfasis6 2" xfId="19"/>
    <cellStyle name="60% - Énfasis1 2" xfId="20"/>
    <cellStyle name="60% - Énfasis2 2" xfId="21"/>
    <cellStyle name="60% - Énfasis3 2" xfId="22"/>
    <cellStyle name="60% - Énfasis4 2" xfId="23"/>
    <cellStyle name="60% - Énfasis5 2" xfId="24"/>
    <cellStyle name="60% - Énfasis6 2" xfId="25"/>
    <cellStyle name="BodyStyle" xfId="54"/>
    <cellStyle name="Buena 2" xfId="26"/>
    <cellStyle name="Cálculo 2" xfId="27"/>
    <cellStyle name="Cálculo 2 2" xfId="61"/>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Entrada 2 2" xfId="62"/>
    <cellStyle name="HeaderStyle" xfId="53"/>
    <cellStyle name="Hipervínculo 2" xfId="58"/>
    <cellStyle name="Incorrecto" xfId="7" builtinId="27"/>
    <cellStyle name="Incorrecto 2" xfId="38"/>
    <cellStyle name="Millares" xfId="68" builtinId="3"/>
    <cellStyle name="Millares [0]" xfId="2" builtinId="6"/>
    <cellStyle name="Millares [0] 2" xfId="59"/>
    <cellStyle name="Millares 2" xfId="51"/>
    <cellStyle name="Millares 2 2" xfId="66"/>
    <cellStyle name="Moneda" xfId="3" builtinId="4"/>
    <cellStyle name="Moneda [0] 2" xfId="57"/>
    <cellStyle name="Moneda [0] 2 2" xfId="67"/>
    <cellStyle name="Moneda 11" xfId="52"/>
    <cellStyle name="Moneda 2" xfId="5"/>
    <cellStyle name="Moneda 3" xfId="1"/>
    <cellStyle name="Moneda 4" xfId="60"/>
    <cellStyle name="Neutral 2" xfId="39"/>
    <cellStyle name="Normal" xfId="0" builtinId="0"/>
    <cellStyle name="Normal 2" xfId="40"/>
    <cellStyle name="Normal 3" xfId="6"/>
    <cellStyle name="Normal 4" xfId="56"/>
    <cellStyle name="Normal 5" xfId="4"/>
    <cellStyle name="Notas 2" xfId="41"/>
    <cellStyle name="Notas 2 2" xfId="63"/>
    <cellStyle name="Numeric" xfId="55"/>
    <cellStyle name="Porcentaje" xfId="69" builtinId="5"/>
    <cellStyle name="Porcentaje 3" xfId="50"/>
    <cellStyle name="Salida 2" xfId="42"/>
    <cellStyle name="Salida 2 2" xfId="64"/>
    <cellStyle name="Texto de advertencia 2" xfId="43"/>
    <cellStyle name="Texto explicativo 2" xfId="44"/>
    <cellStyle name="Título 1 2" xfId="46"/>
    <cellStyle name="Título 2 2" xfId="47"/>
    <cellStyle name="Título 3 2" xfId="48"/>
    <cellStyle name="Título 4" xfId="45"/>
    <cellStyle name="Total 2" xfId="49"/>
    <cellStyle name="Total 2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ADMINISTRATIV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MOD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BR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SEGURIDA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TMS\INFORMES%20PLAN%20DE%20ACCION\2017\PLAN%20DE%20ACCI&#211;N%20INSTITUCIONAL%202018%20formul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OA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ina.bautista\OneDrive%20-%20Admincloud%20TRANSMILENIO\TransMilenio%20S.A\Seguimiento%20a%20la%20Gesti&#243;n\Compromisos%20Peri&#243;dicos\Plan%20de%20Acci&#243;n\PLAN%20DE%20ACCI&#211;N%20INSTITUCIONAL%2020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fabian.alfonso\AppData\Local\Microsoft\Windows\INetCache\Content.Outlook\2JR3UQT6\PLAN%20DE%20ACCI&#211;N%20INSTITUCIONAL%202018%20(0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2018%2007122017.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Plan%20de%20Acci&#243;n%20Institucional%202018%20041218%20(rev%20A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G%20%20social%20PLAN%20DE%20ACCI&#211;N%20INSTITUCIONAL%20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PLAN%20DE%20ACCIO%20N%20INSTITUCIONAL%20-%20DIGIT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ON%20INSTITUCIONAL%20version%201212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rogramacion%20plan%20de%20accion%202018%20juridic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CONTRATACI&#211;N%202018\Listado%20de%20contratos%202018_DTBR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PRESUPUESTO%20DTBRT_2018\CUOTA%20BR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OCI%202018%20-%200412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transmilenio-my.sharepoint.com/var/folders/pr/_pg1_c0d6xn8lt_1k8c0bd6r0000gn/T/com.microsoft.Outlook/Outlook%20Temp/PLAN%20DE%20ADQUISICIONES%20V2-22-11-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SDN\Contrataci&#243;n%202018\PLAN%20DE%20ACCI&#211;N%20INSTITUCIONAL%2020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18%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2018_BR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OCI%202018%20-%2009012018de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LAN%20DE%20ADQUISICIONES%202018/Copia%20de%20Solicitud%20Mod%20PlanAdquisTICs_Traslado%20OyC%20a%20Fortalecim_Ene16%20(002)%20TIC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LAN%20DE%20ADQUISICIONES%202018/Copia%20de%20Copia%20de%20Solicitud%20Mod%20Plan%20de%20Acci&#243;n-%20Plan%20Adquisiciones%20Ene18%20mMODOS%20ALTERNATIVO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LAN%20DE%20ADQUISICIONES%202018/SOLICITUD_MODIFICACION_ENERO_2%20CORPORATIVA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N%20DE%20ADQUISICIONES%202018/Copia%20de%20Copia%20de%20R-OP-007%20Solicitud%20Mod%20Plan%20de%20Acci&#243;n-%20Plan%20Adquisiciones%20SUBGERENCIA%20JURID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Modificaci&#243;n%20al%20plan%20de%20adquisiciones%20enero%202018%20(0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LAN%20DE%20ADQUISICIONES%202018/Copia%20de%20Modificaci&#243;n%20al%20plan%20de%20adquisiciones%20enero%202018%20SUBGERENCIA%20DESARROLLO%20DE%20NEGOCIO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SDN\Contrataci&#243;n%20SDN\Contrataci&#243;n%202018\PLAN%20DE%20ACCI&#211;N%20INSTITUCIONAL-201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file\DIRECCION%20ADMINISTRATIVA\CESAR%20FERNANDEZ\ARCHIVOSTSM\2017\PRESUPUESTO%202018\PLAN%20DE%20ACCI&#211;N%20INSTITUCIONAL%202018%20CORPO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ECONOM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18%20NEGOC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EHANSS0D\Copia%20de%20PLAN%20DE%20ACCI&#211;N%20INSTITUCIONAL%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esar.fernandez\Desktop\Copia%20de%20PLAN%20DE%20ACCI&#211;N%20INSTITUCIONAL%202018%20-%20NOVIEMBRE%20DE%202017%2033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IRZ65M80\PLAN%20DE%20ACCI&#211;N%20INSTITUCIONAL%202018%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Hoja2"/>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 C.Ref"/>
      <sheetName val="PLAN ADQUISICIONES V0 - OAP"/>
      <sheetName val="Planeación e Infraest"/>
      <sheetName val="Aforos"/>
      <sheetName val="Escenario 2"/>
      <sheetName val="LISTAS DESPLEGABLES"/>
      <sheetName val="Hoja1"/>
      <sheetName val="Hoja1 (2)"/>
      <sheetName val="PROPUESTA AJUSTE PA"/>
    </sheetNames>
    <sheetDataSet>
      <sheetData sheetId="0"/>
      <sheetData sheetId="1"/>
      <sheetData sheetId="2"/>
      <sheetData sheetId="3"/>
      <sheetData sheetId="4">
        <row r="10">
          <cell r="Z10">
            <v>15989718.5</v>
          </cell>
        </row>
      </sheetData>
      <sheetData sheetId="5">
        <row r="9">
          <cell r="Z9">
            <v>3199200</v>
          </cell>
        </row>
      </sheetData>
      <sheetData sheetId="6">
        <row r="6">
          <cell r="F6">
            <v>1487480998.12044</v>
          </cell>
        </row>
      </sheetData>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PLAN ADQUISICIONES ART 78"/>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DE ADQUISICIONES"/>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Datos Contratos 2018"/>
      <sheetName val="Detalle contratos OPS 4%"/>
      <sheetName val=" Detalle contratos OPS 4,3%"/>
      <sheetName val="LISTAS DESPLEGABLES"/>
      <sheetName val="Hoja1"/>
      <sheetName val="Hoja1 (2)"/>
      <sheetName val="PROPUESTA AJUSTE PA"/>
    </sheetNames>
    <sheetDataSet>
      <sheetData sheetId="0" refreshError="1"/>
      <sheetData sheetId="1" refreshError="1"/>
      <sheetData sheetId="2" refreshError="1">
        <row r="3">
          <cell r="AL3">
            <v>48034000</v>
          </cell>
        </row>
        <row r="4">
          <cell r="AL4">
            <v>48034000</v>
          </cell>
        </row>
        <row r="5">
          <cell r="AL5">
            <v>48034000</v>
          </cell>
        </row>
        <row r="6">
          <cell r="AL6">
            <v>36953000</v>
          </cell>
        </row>
        <row r="7">
          <cell r="AL7">
            <v>48034000</v>
          </cell>
        </row>
        <row r="8">
          <cell r="AF8">
            <v>50676000</v>
          </cell>
        </row>
        <row r="9">
          <cell r="AF9">
            <v>55200000</v>
          </cell>
        </row>
        <row r="10">
          <cell r="AF10">
            <v>44352000</v>
          </cell>
        </row>
        <row r="11">
          <cell r="AF11">
            <v>50676000</v>
          </cell>
        </row>
        <row r="12">
          <cell r="AF12">
            <v>63348000</v>
          </cell>
        </row>
        <row r="13">
          <cell r="AF13">
            <v>88680000</v>
          </cell>
        </row>
        <row r="14">
          <cell r="AF14">
            <v>57000000</v>
          </cell>
        </row>
        <row r="15">
          <cell r="AF15">
            <v>50676000</v>
          </cell>
        </row>
        <row r="16">
          <cell r="AF16">
            <v>44352000</v>
          </cell>
        </row>
        <row r="17">
          <cell r="AF17">
            <v>44352000</v>
          </cell>
        </row>
        <row r="18">
          <cell r="AF18">
            <v>155052240</v>
          </cell>
        </row>
        <row r="19">
          <cell r="AF19">
            <v>57000000</v>
          </cell>
        </row>
        <row r="20">
          <cell r="AF20">
            <v>50676000</v>
          </cell>
        </row>
        <row r="21">
          <cell r="AF21">
            <v>57000000</v>
          </cell>
        </row>
        <row r="22">
          <cell r="AF22">
            <v>57000000</v>
          </cell>
        </row>
        <row r="23">
          <cell r="AF23">
            <v>44352000</v>
          </cell>
        </row>
        <row r="24">
          <cell r="AF24">
            <v>44352000</v>
          </cell>
        </row>
      </sheetData>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PPTO BRT (ESCENARIOS)"/>
      <sheetName val="BRT (2)"/>
      <sheetName val="PPTO BRT (ESCENORIOS)"/>
    </sheetNames>
    <sheetDataSet>
      <sheetData sheetId="0" refreshError="1"/>
      <sheetData sheetId="1" refreshError="1">
        <row r="2">
          <cell r="F2">
            <v>6561534796</v>
          </cell>
        </row>
        <row r="3">
          <cell r="F3">
            <v>4887105150</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DQUISICIONES V0"/>
      <sheetName val="LISTAS DESPLEGABLES"/>
      <sheetName val="Hoja1"/>
      <sheetName val="Hoja1 (2)"/>
      <sheetName val="PROPUESTA AJUSTE PA"/>
    </sheetNames>
    <sheetDataSet>
      <sheetData sheetId="0"/>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2)"/>
      <sheetName val="Hoja1"/>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PLAN ADQUISICIONES V0 (2)"/>
      <sheetName val="PLAN ADQUISICIONES V0 (3)"/>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olombiacompra.gov.co/clasificador-de-bienes-y-servicios" TargetMode="External"/><Relationship Id="rId1" Type="http://schemas.openxmlformats.org/officeDocument/2006/relationships/hyperlink" Target="https://www.colombiacompra.gov.co/clasificador-de-bienes-y-servicio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29" activePane="bottomRight" state="frozen"/>
      <selection sqref="A1:K1"/>
      <selection pane="topRight" sqref="A1:K1"/>
      <selection pane="bottomLeft" sqref="A1:K1"/>
      <selection pane="bottomRight" sqref="A1:K1"/>
    </sheetView>
  </sheetViews>
  <sheetFormatPr baseColWidth="10" defaultColWidth="11.42578125" defaultRowHeight="15" x14ac:dyDescent="0.25"/>
  <cols>
    <col min="1" max="1" width="9.5703125" style="71" customWidth="1"/>
    <col min="2" max="2" width="39.7109375" style="71" customWidth="1"/>
    <col min="3" max="3" width="7.7109375" style="71" customWidth="1"/>
    <col min="4" max="4" width="48" style="71" customWidth="1"/>
    <col min="5" max="5" width="11.42578125" style="71"/>
    <col min="6" max="6" width="68.140625" style="71" customWidth="1"/>
    <col min="7" max="8" width="11.42578125" style="71"/>
    <col min="9" max="9" width="42" style="71" customWidth="1"/>
    <col min="10" max="11" width="11.42578125" style="71"/>
    <col min="12" max="12" width="43.28515625" style="71" customWidth="1"/>
    <col min="13" max="16384" width="11.42578125" style="71"/>
  </cols>
  <sheetData>
    <row r="1" spans="1:12" ht="33.75" x14ac:dyDescent="0.5">
      <c r="A1" s="293" t="s">
        <v>1111</v>
      </c>
      <c r="B1" s="293"/>
      <c r="C1" s="293"/>
      <c r="D1" s="293"/>
      <c r="E1" s="293"/>
      <c r="F1" s="293"/>
      <c r="G1" s="70"/>
      <c r="H1" s="70"/>
      <c r="I1" s="70"/>
      <c r="J1" s="70"/>
      <c r="K1" s="70"/>
      <c r="L1" s="70"/>
    </row>
    <row r="3" spans="1:12" ht="44.25" customHeight="1" x14ac:dyDescent="0.25">
      <c r="A3" s="294" t="s">
        <v>1112</v>
      </c>
      <c r="B3" s="294"/>
      <c r="C3" s="294"/>
      <c r="D3" s="294"/>
      <c r="E3" s="294"/>
      <c r="F3" s="294"/>
      <c r="G3" s="72"/>
      <c r="H3" s="72"/>
      <c r="I3" s="72"/>
      <c r="J3" s="72"/>
      <c r="K3" s="72"/>
      <c r="L3" s="72"/>
    </row>
    <row r="5" spans="1:12" ht="54" customHeight="1" x14ac:dyDescent="0.25">
      <c r="A5" s="294" t="s">
        <v>1113</v>
      </c>
      <c r="B5" s="294"/>
      <c r="C5" s="294"/>
      <c r="D5" s="294"/>
      <c r="E5" s="294"/>
      <c r="F5" s="294"/>
      <c r="G5" s="73"/>
      <c r="H5" s="73"/>
      <c r="I5" s="73"/>
      <c r="J5" s="73"/>
      <c r="K5" s="73"/>
      <c r="L5" s="73"/>
    </row>
    <row r="6" spans="1:12" ht="15.75" thickBot="1" x14ac:dyDescent="0.3"/>
    <row r="7" spans="1:12" ht="19.5" thickBot="1" x14ac:dyDescent="0.35">
      <c r="A7" s="295" t="s">
        <v>1114</v>
      </c>
      <c r="B7" s="296"/>
      <c r="C7" s="296" t="s">
        <v>1115</v>
      </c>
      <c r="D7" s="296"/>
      <c r="E7" s="296" t="s">
        <v>1116</v>
      </c>
      <c r="F7" s="297"/>
    </row>
    <row r="8" spans="1:12" s="77" customFormat="1" ht="69.75" customHeight="1" x14ac:dyDescent="0.25">
      <c r="A8" s="298">
        <v>1</v>
      </c>
      <c r="B8" s="301" t="s">
        <v>1117</v>
      </c>
      <c r="C8" s="304" t="s">
        <v>1118</v>
      </c>
      <c r="D8" s="306" t="s">
        <v>1119</v>
      </c>
      <c r="E8" s="74" t="s">
        <v>1120</v>
      </c>
      <c r="F8" s="75" t="s">
        <v>1121</v>
      </c>
      <c r="G8" s="76"/>
      <c r="H8" s="76"/>
      <c r="I8" s="76"/>
      <c r="J8" s="76"/>
      <c r="K8" s="76"/>
      <c r="L8" s="76"/>
    </row>
    <row r="9" spans="1:12" s="77" customFormat="1" ht="45.75" customHeight="1" x14ac:dyDescent="0.25">
      <c r="A9" s="299"/>
      <c r="B9" s="302"/>
      <c r="C9" s="305"/>
      <c r="D9" s="307"/>
      <c r="E9" s="78" t="s">
        <v>1122</v>
      </c>
      <c r="F9" s="79" t="s">
        <v>1123</v>
      </c>
      <c r="G9" s="76"/>
      <c r="H9" s="76"/>
      <c r="I9" s="76"/>
      <c r="J9" s="76"/>
      <c r="K9" s="76"/>
      <c r="L9" s="76"/>
    </row>
    <row r="10" spans="1:12" s="77" customFormat="1" ht="36" customHeight="1" x14ac:dyDescent="0.25">
      <c r="A10" s="299"/>
      <c r="B10" s="302"/>
      <c r="C10" s="305"/>
      <c r="D10" s="307"/>
      <c r="E10" s="78" t="s">
        <v>1124</v>
      </c>
      <c r="F10" s="79" t="s">
        <v>1125</v>
      </c>
      <c r="G10" s="76"/>
      <c r="H10" s="76"/>
      <c r="I10" s="76"/>
      <c r="J10" s="76"/>
      <c r="K10" s="76"/>
      <c r="L10" s="76"/>
    </row>
    <row r="11" spans="1:12" s="77" customFormat="1" ht="37.5" customHeight="1" x14ac:dyDescent="0.25">
      <c r="A11" s="299"/>
      <c r="B11" s="302"/>
      <c r="C11" s="305"/>
      <c r="D11" s="307"/>
      <c r="E11" s="78" t="s">
        <v>1126</v>
      </c>
      <c r="F11" s="79" t="s">
        <v>1127</v>
      </c>
      <c r="G11" s="76"/>
      <c r="H11" s="76"/>
      <c r="I11" s="76"/>
      <c r="J11" s="76"/>
      <c r="K11" s="76"/>
      <c r="L11" s="76"/>
    </row>
    <row r="12" spans="1:12" s="77" customFormat="1" ht="52.5" customHeight="1" x14ac:dyDescent="0.25">
      <c r="A12" s="299"/>
      <c r="B12" s="302"/>
      <c r="C12" s="305"/>
      <c r="D12" s="307"/>
      <c r="E12" s="78" t="s">
        <v>1128</v>
      </c>
      <c r="F12" s="79" t="s">
        <v>1129</v>
      </c>
      <c r="G12" s="76"/>
      <c r="H12" s="76"/>
      <c r="I12" s="76"/>
      <c r="J12" s="76"/>
      <c r="K12" s="76"/>
      <c r="L12" s="76"/>
    </row>
    <row r="13" spans="1:12" s="77" customFormat="1" ht="50.25" customHeight="1" x14ac:dyDescent="0.25">
      <c r="A13" s="299"/>
      <c r="B13" s="302"/>
      <c r="C13" s="305"/>
      <c r="D13" s="308"/>
      <c r="E13" s="78" t="s">
        <v>1130</v>
      </c>
      <c r="F13" s="79" t="s">
        <v>1131</v>
      </c>
      <c r="G13" s="76"/>
      <c r="H13" s="76"/>
      <c r="I13" s="76"/>
      <c r="J13" s="76"/>
      <c r="K13" s="76"/>
      <c r="L13" s="76"/>
    </row>
    <row r="14" spans="1:12" s="77" customFormat="1" ht="54.75" customHeight="1" x14ac:dyDescent="0.25">
      <c r="A14" s="299"/>
      <c r="B14" s="302"/>
      <c r="C14" s="305" t="s">
        <v>1132</v>
      </c>
      <c r="D14" s="309" t="s">
        <v>1133</v>
      </c>
      <c r="E14" s="78" t="s">
        <v>1134</v>
      </c>
      <c r="F14" s="79" t="s">
        <v>1135</v>
      </c>
      <c r="G14" s="76"/>
      <c r="H14" s="76"/>
      <c r="I14" s="76"/>
      <c r="J14" s="76"/>
      <c r="K14" s="76"/>
      <c r="L14" s="76"/>
    </row>
    <row r="15" spans="1:12" s="77" customFormat="1" ht="39.75" customHeight="1" x14ac:dyDescent="0.25">
      <c r="A15" s="299"/>
      <c r="B15" s="302"/>
      <c r="C15" s="305"/>
      <c r="D15" s="307"/>
      <c r="E15" s="78" t="s">
        <v>1136</v>
      </c>
      <c r="F15" s="79" t="s">
        <v>1137</v>
      </c>
      <c r="G15" s="76"/>
      <c r="H15" s="76"/>
      <c r="I15" s="76"/>
      <c r="J15" s="76"/>
      <c r="K15" s="76"/>
      <c r="L15" s="76"/>
    </row>
    <row r="16" spans="1:12" s="77" customFormat="1" ht="35.25" customHeight="1" x14ac:dyDescent="0.25">
      <c r="A16" s="299"/>
      <c r="B16" s="302"/>
      <c r="C16" s="305"/>
      <c r="D16" s="307"/>
      <c r="E16" s="78" t="s">
        <v>1138</v>
      </c>
      <c r="F16" s="79" t="s">
        <v>1139</v>
      </c>
      <c r="G16" s="76"/>
      <c r="H16" s="76"/>
      <c r="I16" s="76"/>
      <c r="J16" s="76"/>
      <c r="K16" s="76"/>
      <c r="L16" s="76"/>
    </row>
    <row r="17" spans="1:12" s="77" customFormat="1" ht="54.75" customHeight="1" x14ac:dyDescent="0.25">
      <c r="A17" s="299"/>
      <c r="B17" s="302"/>
      <c r="C17" s="305"/>
      <c r="D17" s="307"/>
      <c r="E17" s="78" t="s">
        <v>1140</v>
      </c>
      <c r="F17" s="79" t="s">
        <v>1141</v>
      </c>
      <c r="G17" s="76"/>
      <c r="H17" s="76"/>
      <c r="I17" s="76"/>
      <c r="J17" s="76"/>
      <c r="K17" s="76"/>
      <c r="L17" s="76"/>
    </row>
    <row r="18" spans="1:12" ht="40.5" customHeight="1" x14ac:dyDescent="0.25">
      <c r="A18" s="299"/>
      <c r="B18" s="302"/>
      <c r="C18" s="305" t="s">
        <v>1142</v>
      </c>
      <c r="D18" s="309" t="s">
        <v>1143</v>
      </c>
      <c r="E18" s="80" t="s">
        <v>1144</v>
      </c>
      <c r="F18" s="79" t="s">
        <v>1145</v>
      </c>
      <c r="G18" s="81"/>
      <c r="H18" s="81"/>
      <c r="I18" s="81"/>
      <c r="J18" s="81"/>
      <c r="K18" s="81"/>
      <c r="L18" s="81"/>
    </row>
    <row r="19" spans="1:12" ht="40.5" customHeight="1" x14ac:dyDescent="0.25">
      <c r="A19" s="299"/>
      <c r="B19" s="302"/>
      <c r="C19" s="305"/>
      <c r="D19" s="307"/>
      <c r="E19" s="80" t="s">
        <v>1146</v>
      </c>
      <c r="F19" s="79" t="s">
        <v>1147</v>
      </c>
      <c r="G19" s="81"/>
      <c r="H19" s="81"/>
      <c r="I19" s="81"/>
      <c r="J19" s="81"/>
      <c r="K19" s="81"/>
      <c r="L19" s="81"/>
    </row>
    <row r="20" spans="1:12" ht="63.75" customHeight="1" x14ac:dyDescent="0.25">
      <c r="A20" s="299"/>
      <c r="B20" s="302"/>
      <c r="C20" s="305"/>
      <c r="D20" s="307"/>
      <c r="E20" s="80" t="s">
        <v>1148</v>
      </c>
      <c r="F20" s="79" t="s">
        <v>1149</v>
      </c>
      <c r="G20" s="81"/>
      <c r="H20" s="81"/>
      <c r="I20" s="81"/>
      <c r="J20" s="81"/>
      <c r="K20" s="81"/>
      <c r="L20" s="81"/>
    </row>
    <row r="21" spans="1:12" ht="40.5" customHeight="1" x14ac:dyDescent="0.25">
      <c r="A21" s="299"/>
      <c r="B21" s="302"/>
      <c r="C21" s="305"/>
      <c r="D21" s="307"/>
      <c r="E21" s="80" t="s">
        <v>1150</v>
      </c>
      <c r="F21" s="79" t="s">
        <v>1151</v>
      </c>
      <c r="G21" s="81"/>
      <c r="H21" s="81"/>
      <c r="I21" s="81"/>
      <c r="J21" s="81"/>
      <c r="K21" s="81"/>
      <c r="L21" s="81"/>
    </row>
    <row r="22" spans="1:12" ht="40.5" customHeight="1" x14ac:dyDescent="0.25">
      <c r="A22" s="299"/>
      <c r="B22" s="302"/>
      <c r="C22" s="305"/>
      <c r="D22" s="307"/>
      <c r="E22" s="80" t="s">
        <v>1152</v>
      </c>
      <c r="F22" s="79" t="s">
        <v>1153</v>
      </c>
      <c r="G22" s="81"/>
      <c r="H22" s="81"/>
      <c r="I22" s="81"/>
      <c r="J22" s="81"/>
      <c r="K22" s="81"/>
      <c r="L22" s="81"/>
    </row>
    <row r="23" spans="1:12" ht="27" customHeight="1" x14ac:dyDescent="0.25">
      <c r="A23" s="299"/>
      <c r="B23" s="302"/>
      <c r="C23" s="305"/>
      <c r="D23" s="308"/>
      <c r="E23" s="80" t="s">
        <v>1154</v>
      </c>
      <c r="F23" s="79" t="s">
        <v>1155</v>
      </c>
      <c r="G23" s="81"/>
      <c r="H23" s="81"/>
      <c r="I23" s="81"/>
      <c r="J23" s="81"/>
      <c r="K23" s="81"/>
      <c r="L23" s="81"/>
    </row>
    <row r="24" spans="1:12" ht="45.75" customHeight="1" x14ac:dyDescent="0.25">
      <c r="A24" s="299"/>
      <c r="B24" s="302"/>
      <c r="C24" s="305" t="s">
        <v>1156</v>
      </c>
      <c r="D24" s="309" t="s">
        <v>1157</v>
      </c>
      <c r="E24" s="80" t="s">
        <v>1158</v>
      </c>
      <c r="F24" s="79" t="s">
        <v>1159</v>
      </c>
      <c r="G24" s="81"/>
      <c r="H24" s="81"/>
      <c r="I24" s="81"/>
      <c r="J24" s="81"/>
      <c r="K24" s="81"/>
      <c r="L24" s="81"/>
    </row>
    <row r="25" spans="1:12" ht="45.75" thickBot="1" x14ac:dyDescent="0.3">
      <c r="A25" s="300"/>
      <c r="B25" s="303"/>
      <c r="C25" s="310"/>
      <c r="D25" s="311"/>
      <c r="E25" s="82" t="s">
        <v>1160</v>
      </c>
      <c r="F25" s="83" t="s">
        <v>1161</v>
      </c>
      <c r="G25" s="81"/>
      <c r="H25" s="81"/>
      <c r="I25" s="81"/>
      <c r="J25" s="81"/>
      <c r="K25" s="81"/>
      <c r="L25" s="81"/>
    </row>
    <row r="26" spans="1:12" ht="44.25" customHeight="1" x14ac:dyDescent="0.25">
      <c r="A26" s="312">
        <v>2</v>
      </c>
      <c r="B26" s="315" t="s">
        <v>1162</v>
      </c>
      <c r="C26" s="84" t="s">
        <v>1163</v>
      </c>
      <c r="D26" s="85" t="s">
        <v>1164</v>
      </c>
      <c r="E26" s="86" t="s">
        <v>1165</v>
      </c>
      <c r="F26" s="87" t="s">
        <v>1166</v>
      </c>
      <c r="G26" s="81"/>
      <c r="H26" s="81"/>
      <c r="I26" s="81"/>
      <c r="J26" s="81"/>
      <c r="K26" s="81"/>
      <c r="L26" s="81"/>
    </row>
    <row r="27" spans="1:12" ht="56.25" customHeight="1" x14ac:dyDescent="0.25">
      <c r="A27" s="313"/>
      <c r="B27" s="316"/>
      <c r="C27" s="317" t="s">
        <v>1167</v>
      </c>
      <c r="D27" s="318" t="s">
        <v>1168</v>
      </c>
      <c r="E27" s="88" t="s">
        <v>1169</v>
      </c>
      <c r="F27" s="89" t="s">
        <v>1170</v>
      </c>
      <c r="G27" s="81"/>
      <c r="H27" s="81"/>
      <c r="I27" s="81"/>
      <c r="J27" s="81"/>
      <c r="K27" s="81"/>
      <c r="L27" s="81"/>
    </row>
    <row r="28" spans="1:12" ht="38.25" customHeight="1" x14ac:dyDescent="0.25">
      <c r="A28" s="313"/>
      <c r="B28" s="316"/>
      <c r="C28" s="317"/>
      <c r="D28" s="318"/>
      <c r="E28" s="88" t="s">
        <v>1171</v>
      </c>
      <c r="F28" s="89" t="s">
        <v>1172</v>
      </c>
      <c r="G28" s="81"/>
      <c r="H28" s="81"/>
      <c r="I28" s="81"/>
      <c r="J28" s="81"/>
      <c r="K28" s="81"/>
      <c r="L28" s="81"/>
    </row>
    <row r="29" spans="1:12" ht="58.5" customHeight="1" x14ac:dyDescent="0.25">
      <c r="A29" s="313"/>
      <c r="B29" s="316"/>
      <c r="C29" s="317"/>
      <c r="D29" s="318"/>
      <c r="E29" s="88" t="s">
        <v>1173</v>
      </c>
      <c r="F29" s="89" t="s">
        <v>1174</v>
      </c>
      <c r="G29" s="81"/>
      <c r="H29" s="81"/>
      <c r="I29" s="81"/>
      <c r="J29" s="81"/>
      <c r="K29" s="81"/>
      <c r="L29" s="81"/>
    </row>
    <row r="30" spans="1:12" ht="41.25" customHeight="1" x14ac:dyDescent="0.25">
      <c r="A30" s="313"/>
      <c r="B30" s="316"/>
      <c r="C30" s="317" t="s">
        <v>1175</v>
      </c>
      <c r="D30" s="318" t="s">
        <v>1176</v>
      </c>
      <c r="E30" s="88" t="s">
        <v>1177</v>
      </c>
      <c r="F30" s="89" t="s">
        <v>1178</v>
      </c>
      <c r="G30" s="81"/>
      <c r="H30" s="81"/>
      <c r="I30" s="81"/>
      <c r="J30" s="81"/>
      <c r="K30" s="81"/>
      <c r="L30" s="81"/>
    </row>
    <row r="31" spans="1:12" ht="22.5" customHeight="1" x14ac:dyDescent="0.25">
      <c r="A31" s="313"/>
      <c r="B31" s="316"/>
      <c r="C31" s="317"/>
      <c r="D31" s="318"/>
      <c r="E31" s="88" t="s">
        <v>1179</v>
      </c>
      <c r="F31" s="89" t="s">
        <v>1180</v>
      </c>
      <c r="G31" s="81"/>
      <c r="H31" s="81"/>
      <c r="I31" s="81"/>
      <c r="J31" s="81"/>
      <c r="K31" s="81"/>
      <c r="L31" s="81"/>
    </row>
    <row r="32" spans="1:12" ht="21.75" customHeight="1" x14ac:dyDescent="0.25">
      <c r="A32" s="313"/>
      <c r="B32" s="316"/>
      <c r="C32" s="317"/>
      <c r="D32" s="318"/>
      <c r="E32" s="88" t="s">
        <v>1181</v>
      </c>
      <c r="F32" s="89" t="s">
        <v>1182</v>
      </c>
      <c r="G32" s="81"/>
      <c r="H32" s="81"/>
      <c r="I32" s="81"/>
      <c r="J32" s="81"/>
      <c r="K32" s="81"/>
      <c r="L32" s="81"/>
    </row>
    <row r="33" spans="1:12" ht="103.5" customHeight="1" thickBot="1" x14ac:dyDescent="0.3">
      <c r="A33" s="314"/>
      <c r="B33" s="316"/>
      <c r="C33" s="90" t="s">
        <v>1183</v>
      </c>
      <c r="D33" s="91" t="s">
        <v>1184</v>
      </c>
      <c r="E33" s="92" t="s">
        <v>1185</v>
      </c>
      <c r="F33" s="93" t="s">
        <v>1186</v>
      </c>
      <c r="G33" s="81"/>
      <c r="H33" s="81"/>
      <c r="I33" s="81"/>
      <c r="J33" s="81"/>
      <c r="K33" s="81"/>
      <c r="L33" s="81"/>
    </row>
    <row r="34" spans="1:12" ht="40.5" customHeight="1" x14ac:dyDescent="0.25">
      <c r="A34" s="319">
        <v>3</v>
      </c>
      <c r="B34" s="322" t="s">
        <v>1187</v>
      </c>
      <c r="C34" s="325" t="s">
        <v>1188</v>
      </c>
      <c r="D34" s="327" t="s">
        <v>1189</v>
      </c>
      <c r="E34" s="94" t="s">
        <v>1190</v>
      </c>
      <c r="F34" s="95" t="s">
        <v>1191</v>
      </c>
      <c r="G34" s="81"/>
      <c r="H34" s="81"/>
      <c r="I34" s="81"/>
      <c r="J34" s="81"/>
      <c r="K34" s="81"/>
      <c r="L34" s="81"/>
    </row>
    <row r="35" spans="1:12" ht="36" customHeight="1" x14ac:dyDescent="0.25">
      <c r="A35" s="320"/>
      <c r="B35" s="323"/>
      <c r="C35" s="326"/>
      <c r="D35" s="328"/>
      <c r="E35" s="96" t="s">
        <v>1192</v>
      </c>
      <c r="F35" s="97" t="s">
        <v>1193</v>
      </c>
      <c r="G35" s="81"/>
      <c r="H35" s="81"/>
      <c r="I35" s="81"/>
      <c r="J35" s="81"/>
      <c r="K35" s="81"/>
      <c r="L35" s="81"/>
    </row>
    <row r="36" spans="1:12" ht="39.75" customHeight="1" x14ac:dyDescent="0.25">
      <c r="A36" s="320"/>
      <c r="B36" s="323"/>
      <c r="C36" s="326"/>
      <c r="D36" s="328"/>
      <c r="E36" s="96" t="s">
        <v>1194</v>
      </c>
      <c r="F36" s="97" t="s">
        <v>1195</v>
      </c>
      <c r="G36" s="81"/>
      <c r="H36" s="81"/>
      <c r="I36" s="81"/>
      <c r="J36" s="81"/>
      <c r="K36" s="81"/>
      <c r="L36" s="81"/>
    </row>
    <row r="37" spans="1:12" ht="25.5" customHeight="1" x14ac:dyDescent="0.25">
      <c r="A37" s="320"/>
      <c r="B37" s="323"/>
      <c r="C37" s="326" t="s">
        <v>1196</v>
      </c>
      <c r="D37" s="328" t="s">
        <v>1197</v>
      </c>
      <c r="E37" s="96" t="s">
        <v>1198</v>
      </c>
      <c r="F37" s="97" t="s">
        <v>1199</v>
      </c>
      <c r="G37" s="81"/>
      <c r="H37" s="81"/>
      <c r="I37" s="81"/>
      <c r="J37" s="81"/>
      <c r="K37" s="81"/>
      <c r="L37" s="81"/>
    </row>
    <row r="38" spans="1:12" ht="30" x14ac:dyDescent="0.25">
      <c r="A38" s="320"/>
      <c r="B38" s="323"/>
      <c r="C38" s="326"/>
      <c r="D38" s="328"/>
      <c r="E38" s="96" t="s">
        <v>1200</v>
      </c>
      <c r="F38" s="97" t="s">
        <v>1201</v>
      </c>
      <c r="G38" s="81"/>
      <c r="H38" s="81"/>
      <c r="I38" s="81"/>
      <c r="J38" s="81"/>
      <c r="K38" s="81"/>
      <c r="L38" s="81"/>
    </row>
    <row r="39" spans="1:12" ht="48" customHeight="1" x14ac:dyDescent="0.25">
      <c r="A39" s="320"/>
      <c r="B39" s="323"/>
      <c r="C39" s="326"/>
      <c r="D39" s="328"/>
      <c r="E39" s="96" t="s">
        <v>1202</v>
      </c>
      <c r="F39" s="97" t="s">
        <v>1203</v>
      </c>
      <c r="G39" s="81"/>
      <c r="H39" s="81"/>
      <c r="I39" s="81"/>
      <c r="J39" s="81"/>
      <c r="K39" s="81"/>
      <c r="L39" s="81"/>
    </row>
    <row r="40" spans="1:12" ht="35.25" customHeight="1" x14ac:dyDescent="0.25">
      <c r="A40" s="320"/>
      <c r="B40" s="323"/>
      <c r="C40" s="326"/>
      <c r="D40" s="328"/>
      <c r="E40" s="96" t="s">
        <v>1204</v>
      </c>
      <c r="F40" s="97" t="s">
        <v>1205</v>
      </c>
      <c r="G40" s="81"/>
      <c r="H40" s="81"/>
      <c r="I40" s="81"/>
      <c r="J40" s="81"/>
      <c r="K40" s="81"/>
      <c r="L40" s="81"/>
    </row>
    <row r="41" spans="1:12" ht="51" customHeight="1" x14ac:dyDescent="0.25">
      <c r="A41" s="320"/>
      <c r="B41" s="323"/>
      <c r="C41" s="326" t="s">
        <v>1206</v>
      </c>
      <c r="D41" s="328" t="s">
        <v>1207</v>
      </c>
      <c r="E41" s="96" t="s">
        <v>1208</v>
      </c>
      <c r="F41" s="97" t="s">
        <v>1209</v>
      </c>
      <c r="G41" s="81"/>
      <c r="H41" s="81"/>
      <c r="I41" s="81"/>
      <c r="J41" s="81"/>
      <c r="K41" s="81"/>
      <c r="L41" s="81"/>
    </row>
    <row r="42" spans="1:12" ht="60" x14ac:dyDescent="0.25">
      <c r="A42" s="320"/>
      <c r="B42" s="323"/>
      <c r="C42" s="326"/>
      <c r="D42" s="328"/>
      <c r="E42" s="96" t="s">
        <v>1210</v>
      </c>
      <c r="F42" s="97" t="s">
        <v>1211</v>
      </c>
      <c r="G42" s="81"/>
      <c r="H42" s="81"/>
      <c r="I42" s="81"/>
      <c r="J42" s="81"/>
      <c r="K42" s="81"/>
      <c r="L42" s="81"/>
    </row>
    <row r="43" spans="1:12" ht="39" customHeight="1" x14ac:dyDescent="0.25">
      <c r="A43" s="320"/>
      <c r="B43" s="323"/>
      <c r="C43" s="326" t="s">
        <v>1212</v>
      </c>
      <c r="D43" s="328" t="s">
        <v>1213</v>
      </c>
      <c r="E43" s="96" t="s">
        <v>1214</v>
      </c>
      <c r="F43" s="97" t="s">
        <v>1215</v>
      </c>
      <c r="G43" s="81"/>
      <c r="H43" s="81"/>
      <c r="I43" s="81"/>
      <c r="J43" s="81"/>
      <c r="K43" s="81"/>
      <c r="L43" s="81"/>
    </row>
    <row r="44" spans="1:12" ht="40.5" customHeight="1" x14ac:dyDescent="0.25">
      <c r="A44" s="320"/>
      <c r="B44" s="323"/>
      <c r="C44" s="326"/>
      <c r="D44" s="328"/>
      <c r="E44" s="96" t="s">
        <v>1216</v>
      </c>
      <c r="F44" s="97" t="s">
        <v>1217</v>
      </c>
      <c r="G44" s="81"/>
      <c r="H44" s="81"/>
      <c r="I44" s="81"/>
      <c r="J44" s="81"/>
      <c r="K44" s="81"/>
      <c r="L44" s="81"/>
    </row>
    <row r="45" spans="1:12" ht="45.75" thickBot="1" x14ac:dyDescent="0.3">
      <c r="A45" s="321"/>
      <c r="B45" s="324"/>
      <c r="C45" s="329"/>
      <c r="D45" s="330"/>
      <c r="E45" s="98" t="s">
        <v>1218</v>
      </c>
      <c r="F45" s="99" t="s">
        <v>1219</v>
      </c>
      <c r="G45" s="81"/>
      <c r="H45" s="81"/>
      <c r="I45" s="81"/>
      <c r="J45" s="81"/>
      <c r="K45" s="81"/>
      <c r="L45" s="81"/>
    </row>
    <row r="46" spans="1:12" ht="30" customHeight="1" x14ac:dyDescent="0.25">
      <c r="A46" s="331">
        <v>4</v>
      </c>
      <c r="B46" s="334" t="s">
        <v>1220</v>
      </c>
      <c r="C46" s="337" t="s">
        <v>1221</v>
      </c>
      <c r="D46" s="339" t="s">
        <v>1222</v>
      </c>
      <c r="E46" s="100" t="s">
        <v>1223</v>
      </c>
      <c r="F46" s="101" t="s">
        <v>1224</v>
      </c>
      <c r="G46" s="81"/>
      <c r="H46" s="81"/>
      <c r="I46" s="81"/>
      <c r="J46" s="81"/>
      <c r="K46" s="81"/>
      <c r="L46" s="81"/>
    </row>
    <row r="47" spans="1:12" ht="36" customHeight="1" x14ac:dyDescent="0.25">
      <c r="A47" s="332"/>
      <c r="B47" s="335"/>
      <c r="C47" s="338"/>
      <c r="D47" s="340"/>
      <c r="E47" s="102" t="s">
        <v>1225</v>
      </c>
      <c r="F47" s="103" t="s">
        <v>1226</v>
      </c>
      <c r="G47" s="81"/>
      <c r="H47" s="81"/>
      <c r="I47" s="81"/>
      <c r="J47" s="81"/>
      <c r="K47" s="81"/>
      <c r="L47" s="81"/>
    </row>
    <row r="48" spans="1:12" ht="20.25" customHeight="1" x14ac:dyDescent="0.25">
      <c r="A48" s="332"/>
      <c r="B48" s="335"/>
      <c r="C48" s="338"/>
      <c r="D48" s="340"/>
      <c r="E48" s="102" t="s">
        <v>1227</v>
      </c>
      <c r="F48" s="103" t="s">
        <v>1228</v>
      </c>
    </row>
    <row r="49" spans="1:6" ht="36" customHeight="1" x14ac:dyDescent="0.25">
      <c r="A49" s="332"/>
      <c r="B49" s="335"/>
      <c r="C49" s="338" t="s">
        <v>1229</v>
      </c>
      <c r="D49" s="340" t="s">
        <v>1230</v>
      </c>
      <c r="E49" s="102" t="s">
        <v>1231</v>
      </c>
      <c r="F49" s="103" t="s">
        <v>1232</v>
      </c>
    </row>
    <row r="50" spans="1:6" ht="39.75" customHeight="1" x14ac:dyDescent="0.25">
      <c r="A50" s="332"/>
      <c r="B50" s="335"/>
      <c r="C50" s="338"/>
      <c r="D50" s="340"/>
      <c r="E50" s="102" t="s">
        <v>1233</v>
      </c>
      <c r="F50" s="103" t="s">
        <v>1234</v>
      </c>
    </row>
    <row r="51" spans="1:6" ht="60.75" customHeight="1" x14ac:dyDescent="0.25">
      <c r="A51" s="332"/>
      <c r="B51" s="335"/>
      <c r="C51" s="338"/>
      <c r="D51" s="340"/>
      <c r="E51" s="102" t="s">
        <v>1235</v>
      </c>
      <c r="F51" s="103" t="s">
        <v>1236</v>
      </c>
    </row>
    <row r="52" spans="1:6" ht="88.5" customHeight="1" x14ac:dyDescent="0.25">
      <c r="A52" s="332"/>
      <c r="B52" s="335"/>
      <c r="C52" s="104" t="s">
        <v>1237</v>
      </c>
      <c r="D52" s="105" t="s">
        <v>1238</v>
      </c>
      <c r="E52" s="102" t="s">
        <v>1239</v>
      </c>
      <c r="F52" s="103" t="s">
        <v>1240</v>
      </c>
    </row>
    <row r="53" spans="1:6" ht="81" customHeight="1" thickBot="1" x14ac:dyDescent="0.3">
      <c r="A53" s="333"/>
      <c r="B53" s="336"/>
      <c r="C53" s="106" t="s">
        <v>1241</v>
      </c>
      <c r="D53" s="107" t="s">
        <v>1242</v>
      </c>
      <c r="E53" s="108" t="s">
        <v>1243</v>
      </c>
      <c r="F53" s="109" t="s">
        <v>1244</v>
      </c>
    </row>
    <row r="54" spans="1:6" ht="26.25" customHeight="1" x14ac:dyDescent="0.25">
      <c r="A54" s="341">
        <v>5</v>
      </c>
      <c r="B54" s="344" t="s">
        <v>1245</v>
      </c>
      <c r="C54" s="347" t="s">
        <v>1246</v>
      </c>
      <c r="D54" s="349" t="s">
        <v>1247</v>
      </c>
      <c r="E54" s="110" t="s">
        <v>1248</v>
      </c>
      <c r="F54" s="111" t="s">
        <v>1249</v>
      </c>
    </row>
    <row r="55" spans="1:6" ht="50.25" customHeight="1" x14ac:dyDescent="0.25">
      <c r="A55" s="342"/>
      <c r="B55" s="345"/>
      <c r="C55" s="348"/>
      <c r="D55" s="350"/>
      <c r="E55" s="112" t="s">
        <v>1250</v>
      </c>
      <c r="F55" s="113" t="s">
        <v>1251</v>
      </c>
    </row>
    <row r="56" spans="1:6" ht="54.75" customHeight="1" x14ac:dyDescent="0.25">
      <c r="A56" s="342"/>
      <c r="B56" s="345"/>
      <c r="C56" s="348"/>
      <c r="D56" s="350"/>
      <c r="E56" s="112" t="s">
        <v>1252</v>
      </c>
      <c r="F56" s="113" t="s">
        <v>1253</v>
      </c>
    </row>
    <row r="57" spans="1:6" ht="48" customHeight="1" x14ac:dyDescent="0.25">
      <c r="A57" s="342"/>
      <c r="B57" s="345"/>
      <c r="C57" s="348"/>
      <c r="D57" s="350"/>
      <c r="E57" s="112" t="s">
        <v>1254</v>
      </c>
      <c r="F57" s="113" t="s">
        <v>1255</v>
      </c>
    </row>
    <row r="58" spans="1:6" ht="32.25" customHeight="1" x14ac:dyDescent="0.25">
      <c r="A58" s="342"/>
      <c r="B58" s="345"/>
      <c r="C58" s="348"/>
      <c r="D58" s="350"/>
      <c r="E58" s="112" t="s">
        <v>1256</v>
      </c>
      <c r="F58" s="113" t="s">
        <v>1257</v>
      </c>
    </row>
    <row r="59" spans="1:6" ht="37.5" customHeight="1" x14ac:dyDescent="0.25">
      <c r="A59" s="342"/>
      <c r="B59" s="345"/>
      <c r="C59" s="348"/>
      <c r="D59" s="350"/>
      <c r="E59" s="112" t="s">
        <v>1258</v>
      </c>
      <c r="F59" s="113" t="s">
        <v>1259</v>
      </c>
    </row>
    <row r="60" spans="1:6" ht="32.25" customHeight="1" x14ac:dyDescent="0.25">
      <c r="A60" s="342"/>
      <c r="B60" s="345"/>
      <c r="C60" s="351" t="s">
        <v>1260</v>
      </c>
      <c r="D60" s="350" t="s">
        <v>1261</v>
      </c>
      <c r="E60" s="112" t="s">
        <v>1262</v>
      </c>
      <c r="F60" s="113" t="s">
        <v>1263</v>
      </c>
    </row>
    <row r="61" spans="1:6" ht="39" customHeight="1" x14ac:dyDescent="0.25">
      <c r="A61" s="342"/>
      <c r="B61" s="345"/>
      <c r="C61" s="351"/>
      <c r="D61" s="350"/>
      <c r="E61" s="112" t="s">
        <v>1264</v>
      </c>
      <c r="F61" s="113" t="s">
        <v>1265</v>
      </c>
    </row>
    <row r="62" spans="1:6" ht="78" customHeight="1" x14ac:dyDescent="0.25">
      <c r="A62" s="342"/>
      <c r="B62" s="345"/>
      <c r="C62" s="351"/>
      <c r="D62" s="350"/>
      <c r="E62" s="112" t="s">
        <v>1266</v>
      </c>
      <c r="F62" s="113" t="s">
        <v>1267</v>
      </c>
    </row>
    <row r="63" spans="1:6" ht="33.75" customHeight="1" x14ac:dyDescent="0.25">
      <c r="A63" s="342"/>
      <c r="B63" s="345"/>
      <c r="C63" s="351" t="s">
        <v>1268</v>
      </c>
      <c r="D63" s="350" t="s">
        <v>1269</v>
      </c>
      <c r="E63" s="112" t="s">
        <v>1270</v>
      </c>
      <c r="F63" s="113" t="s">
        <v>1271</v>
      </c>
    </row>
    <row r="64" spans="1:6" ht="21" customHeight="1" x14ac:dyDescent="0.25">
      <c r="A64" s="342"/>
      <c r="B64" s="345"/>
      <c r="C64" s="351"/>
      <c r="D64" s="350"/>
      <c r="E64" s="112" t="s">
        <v>1272</v>
      </c>
      <c r="F64" s="113" t="s">
        <v>1273</v>
      </c>
    </row>
    <row r="65" spans="1:6" ht="45" x14ac:dyDescent="0.25">
      <c r="A65" s="342"/>
      <c r="B65" s="345"/>
      <c r="C65" s="351"/>
      <c r="D65" s="350"/>
      <c r="E65" s="112" t="s">
        <v>1274</v>
      </c>
      <c r="F65" s="113" t="s">
        <v>1275</v>
      </c>
    </row>
    <row r="66" spans="1:6" ht="18.75" customHeight="1" x14ac:dyDescent="0.25">
      <c r="A66" s="342"/>
      <c r="B66" s="345"/>
      <c r="C66" s="351" t="s">
        <v>1276</v>
      </c>
      <c r="D66" s="350" t="s">
        <v>1277</v>
      </c>
      <c r="E66" s="112" t="s">
        <v>1278</v>
      </c>
      <c r="F66" s="113" t="s">
        <v>1279</v>
      </c>
    </row>
    <row r="67" spans="1:6" ht="21.75" customHeight="1" x14ac:dyDescent="0.25">
      <c r="A67" s="342"/>
      <c r="B67" s="345"/>
      <c r="C67" s="351"/>
      <c r="D67" s="350"/>
      <c r="E67" s="112" t="s">
        <v>1280</v>
      </c>
      <c r="F67" s="113" t="s">
        <v>1281</v>
      </c>
    </row>
    <row r="68" spans="1:6" ht="48.75" customHeight="1" thickBot="1" x14ac:dyDescent="0.3">
      <c r="A68" s="343"/>
      <c r="B68" s="346"/>
      <c r="C68" s="114" t="s">
        <v>1282</v>
      </c>
      <c r="D68" s="115" t="s">
        <v>1283</v>
      </c>
      <c r="E68" s="116" t="s">
        <v>1284</v>
      </c>
      <c r="F68" s="117" t="s">
        <v>1285</v>
      </c>
    </row>
  </sheetData>
  <mergeCells count="48">
    <mergeCell ref="A54:A68"/>
    <mergeCell ref="B54:B68"/>
    <mergeCell ref="C54:C59"/>
    <mergeCell ref="D54:D59"/>
    <mergeCell ref="C60:C62"/>
    <mergeCell ref="D60:D62"/>
    <mergeCell ref="C63:C65"/>
    <mergeCell ref="D63:D65"/>
    <mergeCell ref="C66:C67"/>
    <mergeCell ref="D66:D67"/>
    <mergeCell ref="A46:A53"/>
    <mergeCell ref="B46:B53"/>
    <mergeCell ref="C46:C48"/>
    <mergeCell ref="D46:D48"/>
    <mergeCell ref="C49:C51"/>
    <mergeCell ref="D49:D51"/>
    <mergeCell ref="A34:A45"/>
    <mergeCell ref="B34:B45"/>
    <mergeCell ref="C34:C36"/>
    <mergeCell ref="D34:D36"/>
    <mergeCell ref="C37:C40"/>
    <mergeCell ref="D37:D40"/>
    <mergeCell ref="C41:C42"/>
    <mergeCell ref="D41:D42"/>
    <mergeCell ref="C43:C45"/>
    <mergeCell ref="D43:D45"/>
    <mergeCell ref="A26:A33"/>
    <mergeCell ref="B26:B33"/>
    <mergeCell ref="C27:C29"/>
    <mergeCell ref="D27:D29"/>
    <mergeCell ref="C30:C32"/>
    <mergeCell ref="D30:D32"/>
    <mergeCell ref="A8:A25"/>
    <mergeCell ref="B8:B25"/>
    <mergeCell ref="C8:C13"/>
    <mergeCell ref="D8:D13"/>
    <mergeCell ref="C14:C17"/>
    <mergeCell ref="D14:D17"/>
    <mergeCell ref="C18:C23"/>
    <mergeCell ref="D18:D23"/>
    <mergeCell ref="C24:C25"/>
    <mergeCell ref="D24:D25"/>
    <mergeCell ref="A1:F1"/>
    <mergeCell ref="A3:F3"/>
    <mergeCell ref="A5:F5"/>
    <mergeCell ref="A7:B7"/>
    <mergeCell ref="C7:D7"/>
    <mergeCell ref="E7:F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37"/>
  <sheetViews>
    <sheetView zoomScale="87" zoomScaleNormal="87" workbookViewId="0">
      <pane ySplit="2" topLeftCell="A3" activePane="bottomLeft" state="frozen"/>
      <selection sqref="A1:F1"/>
      <selection pane="bottomLeft" activeCell="C5" sqref="C5"/>
    </sheetView>
  </sheetViews>
  <sheetFormatPr baseColWidth="10" defaultColWidth="11.28515625" defaultRowHeight="15" x14ac:dyDescent="0.25"/>
  <cols>
    <col min="1" max="2" width="14.28515625" customWidth="1"/>
    <col min="3" max="3" width="28.7109375" customWidth="1"/>
    <col min="4" max="4" width="26" customWidth="1"/>
    <col min="5" max="5" width="25" customWidth="1"/>
    <col min="6" max="6" width="12.28515625" customWidth="1"/>
    <col min="7" max="9" width="13.28515625" customWidth="1"/>
    <col min="10" max="10" width="13.7109375" customWidth="1"/>
    <col min="11" max="11" width="15.85546875" customWidth="1"/>
    <col min="12" max="12" width="11.5703125" customWidth="1"/>
    <col min="13" max="13" width="12.42578125" customWidth="1"/>
    <col min="14" max="14" width="9" customWidth="1"/>
    <col min="15" max="15" width="8.85546875" customWidth="1"/>
    <col min="16" max="16" width="12.85546875" customWidth="1"/>
    <col min="17" max="17" width="14" customWidth="1"/>
    <col min="18" max="18" width="25" customWidth="1"/>
  </cols>
  <sheetData>
    <row r="1" spans="1:18" s="125" customFormat="1" ht="24" customHeight="1" thickBot="1" x14ac:dyDescent="0.3">
      <c r="A1" s="118"/>
      <c r="B1" s="119"/>
      <c r="C1" s="120"/>
      <c r="D1" s="121"/>
      <c r="E1" s="121"/>
      <c r="F1" s="356" t="s">
        <v>1286</v>
      </c>
      <c r="G1" s="356"/>
      <c r="H1" s="356"/>
      <c r="I1" s="356"/>
      <c r="J1" s="356"/>
      <c r="K1" s="356"/>
      <c r="L1" s="122"/>
      <c r="M1" s="357" t="s">
        <v>1287</v>
      </c>
      <c r="N1" s="357"/>
      <c r="O1" s="357"/>
      <c r="P1" s="123"/>
      <c r="Q1" s="123"/>
      <c r="R1" s="124"/>
    </row>
    <row r="2" spans="1:18" s="125" customFormat="1" ht="61.5" customHeight="1" thickBot="1" x14ac:dyDescent="0.3">
      <c r="A2" s="118" t="s">
        <v>0</v>
      </c>
      <c r="B2" s="126" t="s">
        <v>1288</v>
      </c>
      <c r="C2" s="120" t="s">
        <v>1289</v>
      </c>
      <c r="D2" s="127" t="s">
        <v>1290</v>
      </c>
      <c r="E2" s="127" t="s">
        <v>1291</v>
      </c>
      <c r="F2" s="127" t="s">
        <v>1292</v>
      </c>
      <c r="G2" s="127" t="s">
        <v>1293</v>
      </c>
      <c r="H2" s="127" t="s">
        <v>1294</v>
      </c>
      <c r="I2" s="127" t="s">
        <v>1295</v>
      </c>
      <c r="J2" s="127" t="s">
        <v>1296</v>
      </c>
      <c r="K2" s="127" t="s">
        <v>1297</v>
      </c>
      <c r="L2" s="128" t="s">
        <v>1298</v>
      </c>
      <c r="M2" s="127" t="s">
        <v>1299</v>
      </c>
      <c r="N2" s="127" t="s">
        <v>1300</v>
      </c>
      <c r="O2" s="127" t="s">
        <v>1301</v>
      </c>
      <c r="P2" s="127" t="s">
        <v>1302</v>
      </c>
      <c r="Q2" s="127" t="s">
        <v>1303</v>
      </c>
      <c r="R2" s="129" t="s">
        <v>1304</v>
      </c>
    </row>
    <row r="3" spans="1:18" ht="108" x14ac:dyDescent="0.25">
      <c r="A3" s="130" t="s">
        <v>26</v>
      </c>
      <c r="B3" s="131" t="s">
        <v>1002</v>
      </c>
      <c r="C3" s="132" t="s">
        <v>1305</v>
      </c>
      <c r="D3" s="132" t="s">
        <v>1306</v>
      </c>
      <c r="E3" s="133" t="s">
        <v>1307</v>
      </c>
      <c r="F3" s="134">
        <v>0</v>
      </c>
      <c r="G3" s="134">
        <v>0</v>
      </c>
      <c r="H3" s="134">
        <v>0.5</v>
      </c>
      <c r="I3" s="134">
        <v>0.5</v>
      </c>
      <c r="J3" s="134">
        <v>0.5</v>
      </c>
      <c r="K3" s="134">
        <v>1</v>
      </c>
      <c r="L3" s="135" t="s">
        <v>1308</v>
      </c>
      <c r="M3" s="136">
        <v>5</v>
      </c>
      <c r="N3" s="136" t="s">
        <v>1246</v>
      </c>
      <c r="O3" s="136" t="s">
        <v>1258</v>
      </c>
      <c r="P3" s="137">
        <v>43101</v>
      </c>
      <c r="Q3" s="137">
        <v>43465</v>
      </c>
      <c r="R3" s="138" t="s">
        <v>1309</v>
      </c>
    </row>
    <row r="4" spans="1:18" ht="110.25" customHeight="1" x14ac:dyDescent="0.25">
      <c r="A4" s="139" t="s">
        <v>26</v>
      </c>
      <c r="B4" s="140" t="s">
        <v>174</v>
      </c>
      <c r="C4" s="141" t="s">
        <v>1310</v>
      </c>
      <c r="D4" s="142" t="s">
        <v>1311</v>
      </c>
      <c r="E4" s="142" t="s">
        <v>1312</v>
      </c>
      <c r="F4" s="143">
        <v>0</v>
      </c>
      <c r="G4" s="143">
        <v>0</v>
      </c>
      <c r="H4" s="143">
        <v>0.5</v>
      </c>
      <c r="I4" s="143">
        <v>0.5</v>
      </c>
      <c r="J4" s="143">
        <v>0.5</v>
      </c>
      <c r="K4" s="143">
        <v>1</v>
      </c>
      <c r="L4" s="144" t="s">
        <v>1308</v>
      </c>
      <c r="M4" s="145">
        <v>5</v>
      </c>
      <c r="N4" s="145" t="s">
        <v>1246</v>
      </c>
      <c r="O4" s="145" t="s">
        <v>1258</v>
      </c>
      <c r="P4" s="146">
        <v>43101</v>
      </c>
      <c r="Q4" s="146">
        <v>43465</v>
      </c>
      <c r="R4" s="147" t="s">
        <v>1309</v>
      </c>
    </row>
    <row r="5" spans="1:18" ht="131.25" customHeight="1" x14ac:dyDescent="0.25">
      <c r="A5" s="139" t="s">
        <v>26</v>
      </c>
      <c r="B5" s="140" t="s">
        <v>175</v>
      </c>
      <c r="C5" s="148" t="s">
        <v>1313</v>
      </c>
      <c r="D5" s="148" t="s">
        <v>1314</v>
      </c>
      <c r="E5" s="148" t="s">
        <v>1315</v>
      </c>
      <c r="F5" s="143">
        <v>0</v>
      </c>
      <c r="G5" s="143">
        <v>1</v>
      </c>
      <c r="H5" s="143">
        <v>1</v>
      </c>
      <c r="I5" s="143">
        <v>1</v>
      </c>
      <c r="J5" s="143">
        <v>1</v>
      </c>
      <c r="K5" s="143">
        <v>1</v>
      </c>
      <c r="L5" s="145" t="s">
        <v>1316</v>
      </c>
      <c r="M5" s="145">
        <v>5</v>
      </c>
      <c r="N5" s="145" t="s">
        <v>1268</v>
      </c>
      <c r="O5" s="145" t="s">
        <v>1274</v>
      </c>
      <c r="P5" s="146">
        <v>43101</v>
      </c>
      <c r="Q5" s="146">
        <v>43465</v>
      </c>
      <c r="R5" s="147" t="s">
        <v>1309</v>
      </c>
    </row>
    <row r="6" spans="1:18" ht="48" x14ac:dyDescent="0.25">
      <c r="A6" s="149" t="s">
        <v>11</v>
      </c>
      <c r="B6" s="358" t="s">
        <v>176</v>
      </c>
      <c r="C6" s="361" t="s">
        <v>1317</v>
      </c>
      <c r="D6" s="363" t="s">
        <v>1318</v>
      </c>
      <c r="E6" s="148" t="s">
        <v>1319</v>
      </c>
      <c r="F6" s="143">
        <v>0.1</v>
      </c>
      <c r="G6" s="143">
        <v>0.3</v>
      </c>
      <c r="H6" s="143">
        <v>0.5</v>
      </c>
      <c r="I6" s="143">
        <v>0.9</v>
      </c>
      <c r="J6" s="143">
        <v>1</v>
      </c>
      <c r="K6" s="143">
        <v>1</v>
      </c>
      <c r="L6" s="145" t="s">
        <v>1320</v>
      </c>
      <c r="M6" s="145">
        <v>1</v>
      </c>
      <c r="N6" s="145" t="s">
        <v>1156</v>
      </c>
      <c r="O6" s="145" t="s">
        <v>1160</v>
      </c>
      <c r="P6" s="146">
        <v>43101</v>
      </c>
      <c r="Q6" s="146" t="s">
        <v>1321</v>
      </c>
      <c r="R6" s="147" t="s">
        <v>1322</v>
      </c>
    </row>
    <row r="7" spans="1:18" ht="48" x14ac:dyDescent="0.25">
      <c r="A7" s="139" t="s">
        <v>11</v>
      </c>
      <c r="B7" s="359"/>
      <c r="C7" s="362"/>
      <c r="D7" s="361"/>
      <c r="E7" s="148" t="s">
        <v>1323</v>
      </c>
      <c r="F7" s="143">
        <v>0.1</v>
      </c>
      <c r="G7" s="143">
        <v>0.3</v>
      </c>
      <c r="H7" s="143">
        <v>0.5</v>
      </c>
      <c r="I7" s="143">
        <v>0.9</v>
      </c>
      <c r="J7" s="143">
        <v>1</v>
      </c>
      <c r="K7" s="143">
        <v>1</v>
      </c>
      <c r="L7" s="145" t="s">
        <v>1320</v>
      </c>
      <c r="M7" s="145">
        <v>1</v>
      </c>
      <c r="N7" s="145" t="s">
        <v>1156</v>
      </c>
      <c r="O7" s="145" t="s">
        <v>1160</v>
      </c>
      <c r="P7" s="146">
        <v>43101</v>
      </c>
      <c r="Q7" s="146" t="s">
        <v>1321</v>
      </c>
      <c r="R7" s="147" t="s">
        <v>1322</v>
      </c>
    </row>
    <row r="8" spans="1:18" ht="63.75" customHeight="1" x14ac:dyDescent="0.25">
      <c r="A8" s="139" t="s">
        <v>11</v>
      </c>
      <c r="B8" s="359"/>
      <c r="C8" s="362"/>
      <c r="D8" s="148" t="s">
        <v>1324</v>
      </c>
      <c r="E8" s="148" t="s">
        <v>1325</v>
      </c>
      <c r="F8" s="143">
        <v>0</v>
      </c>
      <c r="G8" s="143">
        <v>0</v>
      </c>
      <c r="H8" s="143">
        <v>0</v>
      </c>
      <c r="I8" s="143">
        <v>0.4</v>
      </c>
      <c r="J8" s="143">
        <v>1</v>
      </c>
      <c r="K8" s="143">
        <v>1</v>
      </c>
      <c r="L8" s="145" t="s">
        <v>1320</v>
      </c>
      <c r="M8" s="145">
        <v>1</v>
      </c>
      <c r="N8" s="145" t="s">
        <v>1156</v>
      </c>
      <c r="O8" s="145" t="s">
        <v>1160</v>
      </c>
      <c r="P8" s="146">
        <v>43221</v>
      </c>
      <c r="Q8" s="146" t="s">
        <v>1321</v>
      </c>
      <c r="R8" s="147" t="s">
        <v>1322</v>
      </c>
    </row>
    <row r="9" spans="1:18" ht="69" customHeight="1" x14ac:dyDescent="0.25">
      <c r="A9" s="139" t="s">
        <v>11</v>
      </c>
      <c r="B9" s="359"/>
      <c r="C9" s="362"/>
      <c r="D9" s="148" t="s">
        <v>1326</v>
      </c>
      <c r="E9" s="150" t="s">
        <v>1327</v>
      </c>
      <c r="F9" s="143">
        <v>0</v>
      </c>
      <c r="G9" s="143">
        <v>0.15</v>
      </c>
      <c r="H9" s="143">
        <v>0.3</v>
      </c>
      <c r="I9" s="143">
        <v>0.5</v>
      </c>
      <c r="J9" s="143">
        <v>0.75</v>
      </c>
      <c r="K9" s="143">
        <v>1</v>
      </c>
      <c r="L9" s="145" t="s">
        <v>1320</v>
      </c>
      <c r="M9" s="145">
        <v>1</v>
      </c>
      <c r="N9" s="145" t="s">
        <v>1156</v>
      </c>
      <c r="O9" s="145" t="s">
        <v>1160</v>
      </c>
      <c r="P9" s="146">
        <v>43101</v>
      </c>
      <c r="Q9" s="146">
        <v>43465</v>
      </c>
      <c r="R9" s="147" t="s">
        <v>1328</v>
      </c>
    </row>
    <row r="10" spans="1:18" ht="121.5" customHeight="1" x14ac:dyDescent="0.25">
      <c r="A10" s="139" t="s">
        <v>11</v>
      </c>
      <c r="B10" s="359"/>
      <c r="C10" s="362"/>
      <c r="D10" s="148" t="s">
        <v>1329</v>
      </c>
      <c r="E10" s="150" t="s">
        <v>1330</v>
      </c>
      <c r="F10" s="143">
        <v>0.1</v>
      </c>
      <c r="G10" s="143">
        <v>0.3</v>
      </c>
      <c r="H10" s="143">
        <v>0.5</v>
      </c>
      <c r="I10" s="143">
        <v>0.7</v>
      </c>
      <c r="J10" s="143">
        <v>0.9</v>
      </c>
      <c r="K10" s="143">
        <v>1</v>
      </c>
      <c r="L10" s="145" t="s">
        <v>1320</v>
      </c>
      <c r="M10" s="145">
        <v>1</v>
      </c>
      <c r="N10" s="145" t="s">
        <v>1156</v>
      </c>
      <c r="O10" s="145" t="s">
        <v>1160</v>
      </c>
      <c r="P10" s="146">
        <v>43101</v>
      </c>
      <c r="Q10" s="146">
        <v>43465</v>
      </c>
      <c r="R10" s="147" t="s">
        <v>1328</v>
      </c>
    </row>
    <row r="11" spans="1:18" ht="72" x14ac:dyDescent="0.25">
      <c r="A11" s="139" t="s">
        <v>11</v>
      </c>
      <c r="B11" s="359"/>
      <c r="C11" s="362"/>
      <c r="D11" s="151" t="s">
        <v>1331</v>
      </c>
      <c r="E11" s="150" t="s">
        <v>1332</v>
      </c>
      <c r="F11" s="152">
        <v>0.16</v>
      </c>
      <c r="G11" s="152">
        <v>0.33</v>
      </c>
      <c r="H11" s="152">
        <v>0.5</v>
      </c>
      <c r="I11" s="152">
        <v>0.66</v>
      </c>
      <c r="J11" s="152">
        <v>0.83</v>
      </c>
      <c r="K11" s="152">
        <v>1</v>
      </c>
      <c r="L11" s="145" t="s">
        <v>1320</v>
      </c>
      <c r="M11" s="145">
        <v>1</v>
      </c>
      <c r="N11" s="145" t="s">
        <v>1156</v>
      </c>
      <c r="O11" s="153" t="s">
        <v>1333</v>
      </c>
      <c r="P11" s="146">
        <v>43101</v>
      </c>
      <c r="Q11" s="146">
        <v>43465</v>
      </c>
      <c r="R11" s="147" t="s">
        <v>1334</v>
      </c>
    </row>
    <row r="12" spans="1:18" ht="75" customHeight="1" x14ac:dyDescent="0.25">
      <c r="A12" s="139" t="s">
        <v>11</v>
      </c>
      <c r="B12" s="359"/>
      <c r="C12" s="362"/>
      <c r="D12" s="151" t="s">
        <v>1335</v>
      </c>
      <c r="E12" s="151" t="s">
        <v>1336</v>
      </c>
      <c r="F12" s="152">
        <v>0</v>
      </c>
      <c r="G12" s="152">
        <v>0.25</v>
      </c>
      <c r="H12" s="152">
        <v>0.5</v>
      </c>
      <c r="I12" s="152">
        <v>0.5</v>
      </c>
      <c r="J12" s="152">
        <v>0.75</v>
      </c>
      <c r="K12" s="152">
        <v>1</v>
      </c>
      <c r="L12" s="145" t="s">
        <v>1320</v>
      </c>
      <c r="M12" s="145">
        <v>1</v>
      </c>
      <c r="N12" s="145" t="s">
        <v>1156</v>
      </c>
      <c r="O12" s="153" t="s">
        <v>1333</v>
      </c>
      <c r="P12" s="146">
        <v>43101</v>
      </c>
      <c r="Q12" s="146">
        <v>43465</v>
      </c>
      <c r="R12" s="147" t="s">
        <v>1337</v>
      </c>
    </row>
    <row r="13" spans="1:18" ht="66" customHeight="1" x14ac:dyDescent="0.25">
      <c r="A13" s="139" t="s">
        <v>11</v>
      </c>
      <c r="B13" s="359"/>
      <c r="C13" s="362"/>
      <c r="D13" s="151" t="s">
        <v>1338</v>
      </c>
      <c r="E13" s="151" t="s">
        <v>1339</v>
      </c>
      <c r="F13" s="152">
        <v>0.1</v>
      </c>
      <c r="G13" s="152">
        <v>0.3</v>
      </c>
      <c r="H13" s="152">
        <v>0.5</v>
      </c>
      <c r="I13" s="152">
        <v>0.6</v>
      </c>
      <c r="J13" s="152">
        <v>0.85</v>
      </c>
      <c r="K13" s="152">
        <v>1</v>
      </c>
      <c r="L13" s="145" t="s">
        <v>1320</v>
      </c>
      <c r="M13" s="145">
        <v>1</v>
      </c>
      <c r="N13" s="145" t="s">
        <v>1156</v>
      </c>
      <c r="O13" s="153" t="s">
        <v>1333</v>
      </c>
      <c r="P13" s="146">
        <v>43101</v>
      </c>
      <c r="Q13" s="146">
        <v>43465</v>
      </c>
      <c r="R13" s="147" t="s">
        <v>1337</v>
      </c>
    </row>
    <row r="14" spans="1:18" ht="60" x14ac:dyDescent="0.25">
      <c r="A14" s="139" t="s">
        <v>11</v>
      </c>
      <c r="B14" s="360"/>
      <c r="C14" s="362"/>
      <c r="D14" s="151" t="s">
        <v>1340</v>
      </c>
      <c r="E14" s="151" t="s">
        <v>1341</v>
      </c>
      <c r="F14" s="152">
        <v>0.16</v>
      </c>
      <c r="G14" s="152">
        <v>0.33</v>
      </c>
      <c r="H14" s="152">
        <v>0.5</v>
      </c>
      <c r="I14" s="152">
        <v>0.66</v>
      </c>
      <c r="J14" s="152">
        <v>0.83</v>
      </c>
      <c r="K14" s="152">
        <v>1</v>
      </c>
      <c r="L14" s="145" t="s">
        <v>1320</v>
      </c>
      <c r="M14" s="145">
        <v>1</v>
      </c>
      <c r="N14" s="145" t="s">
        <v>1156</v>
      </c>
      <c r="O14" s="153" t="s">
        <v>1333</v>
      </c>
      <c r="P14" s="146">
        <v>43101</v>
      </c>
      <c r="Q14" s="146">
        <v>43465</v>
      </c>
      <c r="R14" s="147" t="s">
        <v>1337</v>
      </c>
    </row>
    <row r="15" spans="1:18" ht="60" x14ac:dyDescent="0.25">
      <c r="A15" s="154" t="s">
        <v>11</v>
      </c>
      <c r="B15" s="354" t="s">
        <v>177</v>
      </c>
      <c r="C15" s="364" t="s">
        <v>1342</v>
      </c>
      <c r="D15" s="151" t="s">
        <v>1343</v>
      </c>
      <c r="E15" s="364" t="s">
        <v>1344</v>
      </c>
      <c r="F15" s="352">
        <v>0.16</v>
      </c>
      <c r="G15" s="352">
        <v>0.33</v>
      </c>
      <c r="H15" s="352">
        <v>0.5</v>
      </c>
      <c r="I15" s="352">
        <v>0.66</v>
      </c>
      <c r="J15" s="352">
        <v>0.83</v>
      </c>
      <c r="K15" s="352">
        <v>1</v>
      </c>
      <c r="L15" s="145" t="s">
        <v>1320</v>
      </c>
      <c r="M15" s="145">
        <v>1</v>
      </c>
      <c r="N15" s="153" t="s">
        <v>1345</v>
      </c>
      <c r="O15" s="153" t="s">
        <v>1120</v>
      </c>
      <c r="P15" s="146">
        <v>43101</v>
      </c>
      <c r="Q15" s="146">
        <v>43465</v>
      </c>
      <c r="R15" s="147" t="s">
        <v>1346</v>
      </c>
    </row>
    <row r="16" spans="1:18" ht="69" customHeight="1" x14ac:dyDescent="0.25">
      <c r="A16" s="154" t="s">
        <v>11</v>
      </c>
      <c r="B16" s="354"/>
      <c r="C16" s="365"/>
      <c r="D16" s="151" t="s">
        <v>1347</v>
      </c>
      <c r="E16" s="365"/>
      <c r="F16" s="353"/>
      <c r="G16" s="353"/>
      <c r="H16" s="353"/>
      <c r="I16" s="353"/>
      <c r="J16" s="353"/>
      <c r="K16" s="353"/>
      <c r="L16" s="145" t="s">
        <v>1320</v>
      </c>
      <c r="M16" s="145">
        <v>1</v>
      </c>
      <c r="N16" s="153" t="s">
        <v>1345</v>
      </c>
      <c r="O16" s="153" t="s">
        <v>1120</v>
      </c>
      <c r="P16" s="146">
        <v>43101</v>
      </c>
      <c r="Q16" s="146">
        <v>43465</v>
      </c>
      <c r="R16" s="147" t="s">
        <v>1346</v>
      </c>
    </row>
    <row r="17" spans="1:65" ht="120" x14ac:dyDescent="0.25">
      <c r="A17" s="154" t="s">
        <v>11</v>
      </c>
      <c r="B17" s="354" t="s">
        <v>178</v>
      </c>
      <c r="C17" s="355" t="s">
        <v>1348</v>
      </c>
      <c r="D17" s="148" t="s">
        <v>1349</v>
      </c>
      <c r="E17" s="151" t="s">
        <v>1350</v>
      </c>
      <c r="F17" s="143">
        <v>0.2</v>
      </c>
      <c r="G17" s="143">
        <v>0.5</v>
      </c>
      <c r="H17" s="143">
        <v>1</v>
      </c>
      <c r="I17" s="143">
        <v>1</v>
      </c>
      <c r="J17" s="143">
        <v>1</v>
      </c>
      <c r="K17" s="143">
        <v>1</v>
      </c>
      <c r="L17" s="145" t="s">
        <v>1320</v>
      </c>
      <c r="M17" s="145">
        <v>1</v>
      </c>
      <c r="N17" s="145" t="s">
        <v>1156</v>
      </c>
      <c r="O17" s="145" t="s">
        <v>1160</v>
      </c>
      <c r="P17" s="146">
        <v>43101</v>
      </c>
      <c r="Q17" s="146">
        <v>43465</v>
      </c>
      <c r="R17" s="147" t="s">
        <v>1351</v>
      </c>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row>
    <row r="18" spans="1:65" ht="60" x14ac:dyDescent="0.25">
      <c r="A18" s="154" t="s">
        <v>11</v>
      </c>
      <c r="B18" s="354"/>
      <c r="C18" s="355"/>
      <c r="D18" s="148" t="s">
        <v>1352</v>
      </c>
      <c r="E18" s="151" t="s">
        <v>1353</v>
      </c>
      <c r="F18" s="143">
        <v>0</v>
      </c>
      <c r="G18" s="143">
        <v>0.2</v>
      </c>
      <c r="H18" s="143">
        <v>0.5</v>
      </c>
      <c r="I18" s="143">
        <v>0.7</v>
      </c>
      <c r="J18" s="143">
        <v>0.9</v>
      </c>
      <c r="K18" s="143">
        <v>1</v>
      </c>
      <c r="L18" s="145" t="s">
        <v>1320</v>
      </c>
      <c r="M18" s="145">
        <v>1</v>
      </c>
      <c r="N18" s="145" t="s">
        <v>1156</v>
      </c>
      <c r="O18" s="145" t="s">
        <v>1160</v>
      </c>
      <c r="P18" s="146">
        <v>43101</v>
      </c>
      <c r="Q18" s="146">
        <v>43465</v>
      </c>
      <c r="R18" s="147" t="s">
        <v>1351</v>
      </c>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row>
    <row r="19" spans="1:65" ht="60" x14ac:dyDescent="0.25">
      <c r="A19" s="154" t="s">
        <v>11</v>
      </c>
      <c r="B19" s="354"/>
      <c r="C19" s="355"/>
      <c r="D19" s="148" t="s">
        <v>1354</v>
      </c>
      <c r="E19" s="151" t="s">
        <v>1355</v>
      </c>
      <c r="F19" s="143">
        <v>0</v>
      </c>
      <c r="G19" s="143">
        <v>0.2</v>
      </c>
      <c r="H19" s="143">
        <v>0.5</v>
      </c>
      <c r="I19" s="143">
        <v>0.7</v>
      </c>
      <c r="J19" s="143">
        <v>0.9</v>
      </c>
      <c r="K19" s="143">
        <v>1</v>
      </c>
      <c r="L19" s="145" t="s">
        <v>1320</v>
      </c>
      <c r="M19" s="145">
        <v>1</v>
      </c>
      <c r="N19" s="145" t="s">
        <v>1156</v>
      </c>
      <c r="O19" s="145" t="s">
        <v>1160</v>
      </c>
      <c r="P19" s="146">
        <v>43101</v>
      </c>
      <c r="Q19" s="146">
        <v>43465</v>
      </c>
      <c r="R19" s="147" t="s">
        <v>1351</v>
      </c>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row>
    <row r="20" spans="1:65" ht="60" x14ac:dyDescent="0.25">
      <c r="A20" s="154" t="s">
        <v>11</v>
      </c>
      <c r="B20" s="354"/>
      <c r="C20" s="355"/>
      <c r="D20" s="148" t="s">
        <v>1356</v>
      </c>
      <c r="E20" s="151" t="s">
        <v>1357</v>
      </c>
      <c r="F20" s="143">
        <v>0</v>
      </c>
      <c r="G20" s="143">
        <v>0.2</v>
      </c>
      <c r="H20" s="143">
        <v>0.5</v>
      </c>
      <c r="I20" s="143">
        <v>0.7</v>
      </c>
      <c r="J20" s="143">
        <v>0.9</v>
      </c>
      <c r="K20" s="143">
        <v>1</v>
      </c>
      <c r="L20" s="145" t="s">
        <v>1320</v>
      </c>
      <c r="M20" s="145">
        <v>1</v>
      </c>
      <c r="N20" s="145" t="s">
        <v>1156</v>
      </c>
      <c r="O20" s="145" t="s">
        <v>1160</v>
      </c>
      <c r="P20" s="146">
        <v>43101</v>
      </c>
      <c r="Q20" s="146">
        <v>43465</v>
      </c>
      <c r="R20" s="147" t="s">
        <v>1358</v>
      </c>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row>
    <row r="21" spans="1:65" s="158" customFormat="1" ht="60" x14ac:dyDescent="0.25">
      <c r="A21" s="139" t="s">
        <v>11</v>
      </c>
      <c r="B21" s="156" t="s">
        <v>179</v>
      </c>
      <c r="C21" s="157" t="s">
        <v>1359</v>
      </c>
      <c r="D21" s="151" t="s">
        <v>1360</v>
      </c>
      <c r="E21" s="157" t="s">
        <v>1361</v>
      </c>
      <c r="F21" s="152">
        <v>0.2</v>
      </c>
      <c r="G21" s="152">
        <v>0.4</v>
      </c>
      <c r="H21" s="152">
        <v>1</v>
      </c>
      <c r="I21" s="152">
        <v>1</v>
      </c>
      <c r="J21" s="152">
        <v>1</v>
      </c>
      <c r="K21" s="152">
        <v>1</v>
      </c>
      <c r="L21" s="145" t="s">
        <v>1320</v>
      </c>
      <c r="M21" s="145">
        <v>1</v>
      </c>
      <c r="N21" s="145" t="s">
        <v>1156</v>
      </c>
      <c r="O21" s="145" t="s">
        <v>1160</v>
      </c>
      <c r="P21" s="146">
        <v>43101</v>
      </c>
      <c r="Q21" s="146">
        <v>43281</v>
      </c>
      <c r="R21" s="147" t="s">
        <v>1362</v>
      </c>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row>
    <row r="22" spans="1:65" s="158" customFormat="1" ht="60" x14ac:dyDescent="0.25">
      <c r="A22" s="139" t="s">
        <v>11</v>
      </c>
      <c r="B22" s="358" t="s">
        <v>180</v>
      </c>
      <c r="C22" s="363" t="s">
        <v>1363</v>
      </c>
      <c r="D22" s="148" t="s">
        <v>1364</v>
      </c>
      <c r="E22" s="363" t="s">
        <v>1365</v>
      </c>
      <c r="F22" s="366">
        <v>0</v>
      </c>
      <c r="G22" s="366">
        <v>0.25</v>
      </c>
      <c r="H22" s="366">
        <v>0.5</v>
      </c>
      <c r="I22" s="366">
        <v>0.5</v>
      </c>
      <c r="J22" s="366">
        <v>0.75</v>
      </c>
      <c r="K22" s="366">
        <v>1</v>
      </c>
      <c r="L22" s="145" t="s">
        <v>1320</v>
      </c>
      <c r="M22" s="145">
        <v>1</v>
      </c>
      <c r="N22" s="145" t="s">
        <v>1142</v>
      </c>
      <c r="O22" s="159" t="s">
        <v>1366</v>
      </c>
      <c r="P22" s="146">
        <v>43101</v>
      </c>
      <c r="Q22" s="146">
        <v>43465</v>
      </c>
      <c r="R22" s="147" t="s">
        <v>1367</v>
      </c>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row>
    <row r="23" spans="1:65" s="158" customFormat="1" ht="60" x14ac:dyDescent="0.25">
      <c r="A23" s="139" t="s">
        <v>11</v>
      </c>
      <c r="B23" s="359"/>
      <c r="C23" s="373"/>
      <c r="D23" s="148" t="s">
        <v>1368</v>
      </c>
      <c r="E23" s="373"/>
      <c r="F23" s="367"/>
      <c r="G23" s="367"/>
      <c r="H23" s="367"/>
      <c r="I23" s="367"/>
      <c r="J23" s="367">
        <v>3</v>
      </c>
      <c r="K23" s="367">
        <v>4</v>
      </c>
      <c r="L23" s="145" t="s">
        <v>1320</v>
      </c>
      <c r="M23" s="145">
        <v>1</v>
      </c>
      <c r="N23" s="145" t="s">
        <v>1142</v>
      </c>
      <c r="O23" s="159" t="s">
        <v>1366</v>
      </c>
      <c r="P23" s="146">
        <v>43101</v>
      </c>
      <c r="Q23" s="146">
        <v>43465</v>
      </c>
      <c r="R23" s="147" t="s">
        <v>1367</v>
      </c>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row>
    <row r="24" spans="1:65" s="158" customFormat="1" ht="72" x14ac:dyDescent="0.25">
      <c r="A24" s="139" t="s">
        <v>11</v>
      </c>
      <c r="B24" s="359"/>
      <c r="C24" s="373"/>
      <c r="D24" s="148" t="s">
        <v>1369</v>
      </c>
      <c r="E24" s="373"/>
      <c r="F24" s="367"/>
      <c r="G24" s="367"/>
      <c r="H24" s="367"/>
      <c r="I24" s="367"/>
      <c r="J24" s="367">
        <v>3</v>
      </c>
      <c r="K24" s="367">
        <v>4</v>
      </c>
      <c r="L24" s="145" t="s">
        <v>1320</v>
      </c>
      <c r="M24" s="145">
        <v>1</v>
      </c>
      <c r="N24" s="145" t="s">
        <v>1142</v>
      </c>
      <c r="O24" s="159" t="s">
        <v>1366</v>
      </c>
      <c r="P24" s="146">
        <v>43101</v>
      </c>
      <c r="Q24" s="146">
        <v>43465</v>
      </c>
      <c r="R24" s="147" t="s">
        <v>1367</v>
      </c>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row>
    <row r="25" spans="1:65" ht="60" x14ac:dyDescent="0.25">
      <c r="A25" s="139" t="s">
        <v>11</v>
      </c>
      <c r="B25" s="359"/>
      <c r="C25" s="373"/>
      <c r="D25" s="148" t="s">
        <v>1370</v>
      </c>
      <c r="E25" s="373"/>
      <c r="F25" s="367"/>
      <c r="G25" s="367"/>
      <c r="H25" s="367"/>
      <c r="I25" s="367"/>
      <c r="J25" s="367">
        <v>3</v>
      </c>
      <c r="K25" s="367">
        <v>4</v>
      </c>
      <c r="L25" s="145" t="s">
        <v>1320</v>
      </c>
      <c r="M25" s="145">
        <v>1</v>
      </c>
      <c r="N25" s="145" t="s">
        <v>1142</v>
      </c>
      <c r="O25" s="159" t="s">
        <v>1366</v>
      </c>
      <c r="P25" s="146">
        <v>43101</v>
      </c>
      <c r="Q25" s="146">
        <v>43465</v>
      </c>
      <c r="R25" s="147" t="s">
        <v>1367</v>
      </c>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row>
    <row r="26" spans="1:65" ht="64.5" customHeight="1" x14ac:dyDescent="0.25">
      <c r="A26" s="139" t="s">
        <v>11</v>
      </c>
      <c r="B26" s="360"/>
      <c r="C26" s="361"/>
      <c r="D26" s="148" t="s">
        <v>1371</v>
      </c>
      <c r="E26" s="361"/>
      <c r="F26" s="368"/>
      <c r="G26" s="368"/>
      <c r="H26" s="368"/>
      <c r="I26" s="368"/>
      <c r="J26" s="368">
        <v>3</v>
      </c>
      <c r="K26" s="368">
        <v>4</v>
      </c>
      <c r="L26" s="145" t="s">
        <v>1320</v>
      </c>
      <c r="M26" s="145">
        <v>1</v>
      </c>
      <c r="N26" s="145" t="s">
        <v>1142</v>
      </c>
      <c r="O26" s="159" t="s">
        <v>1366</v>
      </c>
      <c r="P26" s="146">
        <v>43101</v>
      </c>
      <c r="Q26" s="146">
        <v>43465</v>
      </c>
      <c r="R26" s="147" t="s">
        <v>1367</v>
      </c>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row>
    <row r="27" spans="1:65" ht="96" x14ac:dyDescent="0.25">
      <c r="A27" s="139" t="s">
        <v>27</v>
      </c>
      <c r="B27" s="358" t="s">
        <v>181</v>
      </c>
      <c r="C27" s="369" t="s">
        <v>1372</v>
      </c>
      <c r="D27" s="148" t="s">
        <v>1373</v>
      </c>
      <c r="E27" s="151" t="s">
        <v>1374</v>
      </c>
      <c r="F27" s="143">
        <v>8.3299999999999999E-2</v>
      </c>
      <c r="G27" s="143">
        <v>0.33329999999999999</v>
      </c>
      <c r="H27" s="143">
        <v>0.5</v>
      </c>
      <c r="I27" s="143">
        <v>0.66</v>
      </c>
      <c r="J27" s="143">
        <v>0.83</v>
      </c>
      <c r="K27" s="143">
        <v>1</v>
      </c>
      <c r="L27" s="160" t="s">
        <v>1375</v>
      </c>
      <c r="M27" s="145">
        <v>5</v>
      </c>
      <c r="N27" s="145" t="s">
        <v>1376</v>
      </c>
      <c r="O27" s="145" t="s">
        <v>1377</v>
      </c>
      <c r="P27" s="372">
        <v>43102</v>
      </c>
      <c r="Q27" s="372">
        <v>43465</v>
      </c>
      <c r="R27" s="377" t="s">
        <v>1378</v>
      </c>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row>
    <row r="28" spans="1:65" ht="108" x14ac:dyDescent="0.25">
      <c r="A28" s="139" t="s">
        <v>27</v>
      </c>
      <c r="B28" s="359"/>
      <c r="C28" s="370"/>
      <c r="D28" s="148" t="s">
        <v>1379</v>
      </c>
      <c r="E28" s="148" t="s">
        <v>1380</v>
      </c>
      <c r="F28" s="143">
        <v>8.3299999999999999E-2</v>
      </c>
      <c r="G28" s="143">
        <v>0.33329999999999999</v>
      </c>
      <c r="H28" s="143">
        <v>0.5</v>
      </c>
      <c r="I28" s="143">
        <v>0.66</v>
      </c>
      <c r="J28" s="143">
        <v>0.83</v>
      </c>
      <c r="K28" s="143">
        <v>1</v>
      </c>
      <c r="L28" s="160" t="s">
        <v>1375</v>
      </c>
      <c r="M28" s="145">
        <v>5</v>
      </c>
      <c r="N28" s="145" t="s">
        <v>1376</v>
      </c>
      <c r="O28" s="145" t="s">
        <v>1377</v>
      </c>
      <c r="P28" s="372"/>
      <c r="Q28" s="372"/>
      <c r="R28" s="377"/>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row>
    <row r="29" spans="1:65" ht="108" x14ac:dyDescent="0.25">
      <c r="A29" s="139" t="s">
        <v>27</v>
      </c>
      <c r="B29" s="359"/>
      <c r="C29" s="370"/>
      <c r="D29" s="362" t="s">
        <v>1381</v>
      </c>
      <c r="E29" s="148" t="s">
        <v>1382</v>
      </c>
      <c r="F29" s="143">
        <v>8.3299999999999999E-2</v>
      </c>
      <c r="G29" s="143">
        <v>0.33329999999999999</v>
      </c>
      <c r="H29" s="143">
        <v>0.5</v>
      </c>
      <c r="I29" s="143">
        <v>0.66</v>
      </c>
      <c r="J29" s="143">
        <v>0.83</v>
      </c>
      <c r="K29" s="143">
        <v>1</v>
      </c>
      <c r="L29" s="160" t="s">
        <v>1375</v>
      </c>
      <c r="M29" s="145">
        <v>5</v>
      </c>
      <c r="N29" s="145" t="s">
        <v>1376</v>
      </c>
      <c r="O29" s="145" t="s">
        <v>1377</v>
      </c>
      <c r="P29" s="372"/>
      <c r="Q29" s="372"/>
      <c r="R29" s="377"/>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row>
    <row r="30" spans="1:65" ht="60" x14ac:dyDescent="0.25">
      <c r="A30" s="139" t="s">
        <v>27</v>
      </c>
      <c r="B30" s="359"/>
      <c r="C30" s="370"/>
      <c r="D30" s="355"/>
      <c r="E30" s="148" t="s">
        <v>1383</v>
      </c>
      <c r="F30" s="143">
        <v>8.3299999999999999E-2</v>
      </c>
      <c r="G30" s="143">
        <v>0.33329999999999999</v>
      </c>
      <c r="H30" s="143">
        <v>0.5</v>
      </c>
      <c r="I30" s="143">
        <v>0.66</v>
      </c>
      <c r="J30" s="143">
        <v>0.83</v>
      </c>
      <c r="K30" s="143">
        <v>1</v>
      </c>
      <c r="L30" s="160" t="s">
        <v>1375</v>
      </c>
      <c r="M30" s="145">
        <v>5</v>
      </c>
      <c r="N30" s="145" t="s">
        <v>1376</v>
      </c>
      <c r="O30" s="145" t="s">
        <v>1377</v>
      </c>
      <c r="P30" s="372"/>
      <c r="Q30" s="372"/>
      <c r="R30" s="377"/>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row>
    <row r="31" spans="1:65" ht="56.25" customHeight="1" x14ac:dyDescent="0.25">
      <c r="A31" s="139" t="s">
        <v>27</v>
      </c>
      <c r="B31" s="360"/>
      <c r="C31" s="371"/>
      <c r="D31" s="151" t="s">
        <v>1384</v>
      </c>
      <c r="E31" s="148" t="s">
        <v>1385</v>
      </c>
      <c r="F31" s="161">
        <v>8.3299999999999999E-2</v>
      </c>
      <c r="G31" s="161">
        <v>0.33329999999999999</v>
      </c>
      <c r="H31" s="161">
        <v>0.5</v>
      </c>
      <c r="I31" s="161">
        <v>0.66</v>
      </c>
      <c r="J31" s="161">
        <v>0.83</v>
      </c>
      <c r="K31" s="143">
        <v>1</v>
      </c>
      <c r="L31" s="160" t="s">
        <v>1375</v>
      </c>
      <c r="M31" s="145">
        <v>5</v>
      </c>
      <c r="N31" s="145" t="s">
        <v>1246</v>
      </c>
      <c r="O31" s="145" t="s">
        <v>1258</v>
      </c>
      <c r="P31" s="162"/>
      <c r="Q31" s="162"/>
      <c r="R31" s="163"/>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row>
    <row r="32" spans="1:65" ht="48" x14ac:dyDescent="0.25">
      <c r="A32" s="378" t="s">
        <v>27</v>
      </c>
      <c r="B32" s="358" t="s">
        <v>182</v>
      </c>
      <c r="C32" s="379" t="s">
        <v>1386</v>
      </c>
      <c r="D32" s="164" t="s">
        <v>1387</v>
      </c>
      <c r="E32" s="148" t="s">
        <v>1388</v>
      </c>
      <c r="F32" s="143">
        <v>8.3299999999999999E-2</v>
      </c>
      <c r="G32" s="143">
        <v>0.33329999999999999</v>
      </c>
      <c r="H32" s="143">
        <v>0.5</v>
      </c>
      <c r="I32" s="143">
        <v>0.66</v>
      </c>
      <c r="J32" s="143">
        <v>0.83</v>
      </c>
      <c r="K32" s="143">
        <v>1</v>
      </c>
      <c r="L32" s="354" t="s">
        <v>1375</v>
      </c>
      <c r="M32" s="145">
        <v>5</v>
      </c>
      <c r="N32" s="145" t="s">
        <v>1268</v>
      </c>
      <c r="O32" s="145" t="s">
        <v>1389</v>
      </c>
      <c r="P32" s="372">
        <v>43102</v>
      </c>
      <c r="Q32" s="372">
        <v>43465</v>
      </c>
      <c r="R32" s="380" t="s">
        <v>1378</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row>
    <row r="33" spans="1:18" ht="60" x14ac:dyDescent="0.25">
      <c r="A33" s="378"/>
      <c r="B33" s="359"/>
      <c r="C33" s="379"/>
      <c r="D33" s="164" t="s">
        <v>1390</v>
      </c>
      <c r="E33" s="164" t="s">
        <v>1391</v>
      </c>
      <c r="F33" s="161">
        <v>8.3299999999999999E-2</v>
      </c>
      <c r="G33" s="161">
        <v>0.33329999999999999</v>
      </c>
      <c r="H33" s="161">
        <v>0.5</v>
      </c>
      <c r="I33" s="161">
        <v>0.66</v>
      </c>
      <c r="J33" s="161">
        <v>0.83</v>
      </c>
      <c r="K33" s="143">
        <v>1</v>
      </c>
      <c r="L33" s="354"/>
      <c r="M33" s="145">
        <v>5</v>
      </c>
      <c r="N33" s="145" t="s">
        <v>1246</v>
      </c>
      <c r="O33" s="145" t="s">
        <v>1258</v>
      </c>
      <c r="P33" s="372"/>
      <c r="Q33" s="372"/>
      <c r="R33" s="381"/>
    </row>
    <row r="34" spans="1:18" ht="48" x14ac:dyDescent="0.25">
      <c r="A34" s="378"/>
      <c r="B34" s="360"/>
      <c r="C34" s="379"/>
      <c r="D34" s="148" t="s">
        <v>1392</v>
      </c>
      <c r="E34" s="148" t="s">
        <v>1393</v>
      </c>
      <c r="F34" s="161">
        <v>8.3299999999999999E-2</v>
      </c>
      <c r="G34" s="161">
        <v>0.33329999999999999</v>
      </c>
      <c r="H34" s="161">
        <v>0.5</v>
      </c>
      <c r="I34" s="161">
        <v>0.66</v>
      </c>
      <c r="J34" s="161">
        <v>0.83</v>
      </c>
      <c r="K34" s="143">
        <v>1</v>
      </c>
      <c r="L34" s="354"/>
      <c r="M34" s="145">
        <v>5</v>
      </c>
      <c r="N34" s="145" t="s">
        <v>1246</v>
      </c>
      <c r="O34" s="145" t="s">
        <v>1258</v>
      </c>
      <c r="P34" s="372"/>
      <c r="Q34" s="372"/>
      <c r="R34" s="382"/>
    </row>
    <row r="35" spans="1:18" ht="103.5" customHeight="1" x14ac:dyDescent="0.25">
      <c r="A35" s="378" t="s">
        <v>27</v>
      </c>
      <c r="B35" s="358" t="s">
        <v>1394</v>
      </c>
      <c r="C35" s="362" t="s">
        <v>1395</v>
      </c>
      <c r="D35" s="390" t="s">
        <v>1396</v>
      </c>
      <c r="E35" s="362" t="s">
        <v>1397</v>
      </c>
      <c r="F35" s="352">
        <v>0.4</v>
      </c>
      <c r="G35" s="352">
        <v>0.5</v>
      </c>
      <c r="H35" s="352">
        <v>0.6</v>
      </c>
      <c r="I35" s="352">
        <v>0.8</v>
      </c>
      <c r="J35" s="352">
        <v>0.85</v>
      </c>
      <c r="K35" s="352">
        <v>1</v>
      </c>
      <c r="L35" s="354" t="s">
        <v>1375</v>
      </c>
      <c r="M35" s="354">
        <v>5</v>
      </c>
      <c r="N35" s="354" t="s">
        <v>1276</v>
      </c>
      <c r="O35" s="354" t="s">
        <v>1398</v>
      </c>
      <c r="P35" s="374">
        <v>43102</v>
      </c>
      <c r="Q35" s="374">
        <v>43465</v>
      </c>
      <c r="R35" s="375" t="s">
        <v>1378</v>
      </c>
    </row>
    <row r="36" spans="1:18" ht="36" customHeight="1" x14ac:dyDescent="0.25">
      <c r="A36" s="378"/>
      <c r="B36" s="359"/>
      <c r="C36" s="362"/>
      <c r="D36" s="391"/>
      <c r="E36" s="362"/>
      <c r="F36" s="376"/>
      <c r="G36" s="376"/>
      <c r="H36" s="376"/>
      <c r="I36" s="376"/>
      <c r="J36" s="376"/>
      <c r="K36" s="376"/>
      <c r="L36" s="354"/>
      <c r="M36" s="354"/>
      <c r="N36" s="354"/>
      <c r="O36" s="354"/>
      <c r="P36" s="374"/>
      <c r="Q36" s="374"/>
      <c r="R36" s="375"/>
    </row>
    <row r="37" spans="1:18" ht="48" customHeight="1" x14ac:dyDescent="0.25">
      <c r="A37" s="378"/>
      <c r="B37" s="360"/>
      <c r="C37" s="362"/>
      <c r="D37" s="392"/>
      <c r="E37" s="362"/>
      <c r="F37" s="353"/>
      <c r="G37" s="353"/>
      <c r="H37" s="353"/>
      <c r="I37" s="353"/>
      <c r="J37" s="353"/>
      <c r="K37" s="353"/>
      <c r="L37" s="354"/>
      <c r="M37" s="354"/>
      <c r="N37" s="354"/>
      <c r="O37" s="354"/>
      <c r="P37" s="374"/>
      <c r="Q37" s="374"/>
      <c r="R37" s="375"/>
    </row>
    <row r="38" spans="1:18" ht="240" x14ac:dyDescent="0.25">
      <c r="A38" s="165" t="s">
        <v>28</v>
      </c>
      <c r="B38" s="358" t="s">
        <v>183</v>
      </c>
      <c r="C38" s="389" t="s">
        <v>1399</v>
      </c>
      <c r="D38" s="383" t="s">
        <v>1400</v>
      </c>
      <c r="E38" s="148" t="s">
        <v>1401</v>
      </c>
      <c r="F38" s="143">
        <v>0.05</v>
      </c>
      <c r="G38" s="143">
        <v>0.1</v>
      </c>
      <c r="H38" s="143">
        <v>0.2</v>
      </c>
      <c r="I38" s="143">
        <v>0.4</v>
      </c>
      <c r="J38" s="143">
        <v>0.7</v>
      </c>
      <c r="K38" s="143">
        <v>1</v>
      </c>
      <c r="L38" s="145" t="s">
        <v>1320</v>
      </c>
      <c r="M38" s="145">
        <v>5</v>
      </c>
      <c r="N38" s="145" t="s">
        <v>1268</v>
      </c>
      <c r="O38" s="145" t="s">
        <v>1270</v>
      </c>
      <c r="P38" s="146">
        <v>43101</v>
      </c>
      <c r="Q38" s="146">
        <v>43465</v>
      </c>
      <c r="R38" s="147" t="s">
        <v>1402</v>
      </c>
    </row>
    <row r="39" spans="1:18" ht="36" x14ac:dyDescent="0.25">
      <c r="A39" s="165" t="s">
        <v>28</v>
      </c>
      <c r="B39" s="360"/>
      <c r="C39" s="389"/>
      <c r="D39" s="383"/>
      <c r="E39" s="148" t="s">
        <v>1403</v>
      </c>
      <c r="F39" s="143">
        <v>0.2</v>
      </c>
      <c r="G39" s="143">
        <v>0.5</v>
      </c>
      <c r="H39" s="143">
        <v>0.7</v>
      </c>
      <c r="I39" s="143">
        <v>1</v>
      </c>
      <c r="J39" s="143">
        <v>1</v>
      </c>
      <c r="K39" s="143">
        <v>1</v>
      </c>
      <c r="L39" s="145" t="s">
        <v>1320</v>
      </c>
      <c r="M39" s="145">
        <v>5</v>
      </c>
      <c r="N39" s="145" t="s">
        <v>1268</v>
      </c>
      <c r="O39" s="145" t="s">
        <v>1270</v>
      </c>
      <c r="P39" s="146">
        <v>43101</v>
      </c>
      <c r="Q39" s="146">
        <v>43343</v>
      </c>
      <c r="R39" s="147" t="s">
        <v>1402</v>
      </c>
    </row>
    <row r="40" spans="1:18" ht="252" x14ac:dyDescent="0.25">
      <c r="A40" s="139" t="s">
        <v>28</v>
      </c>
      <c r="B40" s="140" t="s">
        <v>184</v>
      </c>
      <c r="C40" s="148" t="s">
        <v>1404</v>
      </c>
      <c r="D40" s="148" t="s">
        <v>1405</v>
      </c>
      <c r="E40" s="148" t="s">
        <v>1406</v>
      </c>
      <c r="F40" s="143">
        <v>0.05</v>
      </c>
      <c r="G40" s="143">
        <v>0.1</v>
      </c>
      <c r="H40" s="143">
        <v>0.2</v>
      </c>
      <c r="I40" s="143">
        <v>0.4</v>
      </c>
      <c r="J40" s="143">
        <v>0.7</v>
      </c>
      <c r="K40" s="143">
        <v>1</v>
      </c>
      <c r="L40" s="145" t="s">
        <v>1320</v>
      </c>
      <c r="M40" s="145">
        <v>5</v>
      </c>
      <c r="N40" s="145" t="s">
        <v>1268</v>
      </c>
      <c r="O40" s="145" t="s">
        <v>1270</v>
      </c>
      <c r="P40" s="146">
        <v>43101</v>
      </c>
      <c r="Q40" s="146">
        <v>43465</v>
      </c>
      <c r="R40" s="147" t="s">
        <v>1402</v>
      </c>
    </row>
    <row r="41" spans="1:18" ht="108" x14ac:dyDescent="0.25">
      <c r="A41" s="166" t="s">
        <v>28</v>
      </c>
      <c r="B41" s="167" t="s">
        <v>185</v>
      </c>
      <c r="C41" s="168" t="s">
        <v>1407</v>
      </c>
      <c r="D41" s="168" t="s">
        <v>1408</v>
      </c>
      <c r="E41" s="168" t="s">
        <v>1409</v>
      </c>
      <c r="F41" s="143">
        <v>0.2</v>
      </c>
      <c r="G41" s="143">
        <v>0.5</v>
      </c>
      <c r="H41" s="143">
        <v>1</v>
      </c>
      <c r="I41" s="143">
        <v>1</v>
      </c>
      <c r="J41" s="143">
        <v>1</v>
      </c>
      <c r="K41" s="143">
        <v>1</v>
      </c>
      <c r="L41" s="145" t="s">
        <v>1320</v>
      </c>
      <c r="M41" s="145">
        <v>5</v>
      </c>
      <c r="N41" s="145" t="s">
        <v>1268</v>
      </c>
      <c r="O41" s="145" t="s">
        <v>1270</v>
      </c>
      <c r="P41" s="146">
        <v>43101</v>
      </c>
      <c r="Q41" s="146">
        <v>43465</v>
      </c>
      <c r="R41" s="147" t="s">
        <v>1402</v>
      </c>
    </row>
    <row r="42" spans="1:18" ht="60" x14ac:dyDescent="0.25">
      <c r="A42" s="139" t="s">
        <v>28</v>
      </c>
      <c r="B42" s="140" t="s">
        <v>186</v>
      </c>
      <c r="C42" s="148" t="s">
        <v>1410</v>
      </c>
      <c r="D42" s="148" t="s">
        <v>1411</v>
      </c>
      <c r="E42" s="148" t="s">
        <v>1412</v>
      </c>
      <c r="F42" s="143">
        <v>0.1</v>
      </c>
      <c r="G42" s="143">
        <v>0.2</v>
      </c>
      <c r="H42" s="143">
        <v>0.4</v>
      </c>
      <c r="I42" s="143">
        <v>0.6</v>
      </c>
      <c r="J42" s="143">
        <v>0.8</v>
      </c>
      <c r="K42" s="143">
        <v>1</v>
      </c>
      <c r="L42" s="145" t="s">
        <v>1320</v>
      </c>
      <c r="M42" s="145">
        <v>5</v>
      </c>
      <c r="N42" s="145" t="s">
        <v>1268</v>
      </c>
      <c r="O42" s="145" t="s">
        <v>1270</v>
      </c>
      <c r="P42" s="146">
        <v>43101</v>
      </c>
      <c r="Q42" s="146">
        <v>43465</v>
      </c>
      <c r="R42" s="147" t="s">
        <v>1402</v>
      </c>
    </row>
    <row r="43" spans="1:18" ht="156" x14ac:dyDescent="0.25">
      <c r="A43" s="139" t="s">
        <v>28</v>
      </c>
      <c r="B43" s="140" t="s">
        <v>1413</v>
      </c>
      <c r="C43" s="148" t="s">
        <v>1414</v>
      </c>
      <c r="D43" s="148" t="s">
        <v>1415</v>
      </c>
      <c r="E43" s="148" t="s">
        <v>1416</v>
      </c>
      <c r="F43" s="143">
        <v>0</v>
      </c>
      <c r="G43" s="143">
        <v>0</v>
      </c>
      <c r="H43" s="143">
        <v>0</v>
      </c>
      <c r="I43" s="143">
        <v>0</v>
      </c>
      <c r="J43" s="143">
        <v>0.8</v>
      </c>
      <c r="K43" s="143">
        <v>1</v>
      </c>
      <c r="L43" s="145" t="s">
        <v>1320</v>
      </c>
      <c r="M43" s="145">
        <v>4</v>
      </c>
      <c r="N43" s="145" t="s">
        <v>1237</v>
      </c>
      <c r="O43" s="145" t="s">
        <v>1239</v>
      </c>
      <c r="P43" s="146">
        <v>43101</v>
      </c>
      <c r="Q43" s="146">
        <v>43465</v>
      </c>
      <c r="R43" s="147" t="s">
        <v>1402</v>
      </c>
    </row>
    <row r="44" spans="1:18" ht="96" x14ac:dyDescent="0.25">
      <c r="A44" s="139" t="s">
        <v>28</v>
      </c>
      <c r="B44" s="358" t="s">
        <v>187</v>
      </c>
      <c r="C44" s="362" t="s">
        <v>1417</v>
      </c>
      <c r="D44" s="362" t="s">
        <v>1418</v>
      </c>
      <c r="E44" s="148" t="s">
        <v>1419</v>
      </c>
      <c r="F44" s="143">
        <v>0.2</v>
      </c>
      <c r="G44" s="143">
        <v>0.4</v>
      </c>
      <c r="H44" s="143">
        <v>0.8</v>
      </c>
      <c r="I44" s="143">
        <v>1</v>
      </c>
      <c r="J44" s="143">
        <v>1</v>
      </c>
      <c r="K44" s="143">
        <v>1</v>
      </c>
      <c r="L44" s="145" t="s">
        <v>1420</v>
      </c>
      <c r="M44" s="145">
        <v>5</v>
      </c>
      <c r="N44" s="145" t="s">
        <v>1246</v>
      </c>
      <c r="O44" s="145" t="s">
        <v>1248</v>
      </c>
      <c r="P44" s="146">
        <v>43101</v>
      </c>
      <c r="Q44" s="146">
        <v>43343</v>
      </c>
      <c r="R44" s="147" t="s">
        <v>1402</v>
      </c>
    </row>
    <row r="45" spans="1:18" ht="60" x14ac:dyDescent="0.25">
      <c r="A45" s="139" t="s">
        <v>28</v>
      </c>
      <c r="B45" s="359"/>
      <c r="C45" s="362"/>
      <c r="D45" s="362"/>
      <c r="E45" s="148" t="s">
        <v>1421</v>
      </c>
      <c r="F45" s="143">
        <v>0.14000000000000001</v>
      </c>
      <c r="G45" s="143">
        <f>+F45+14%</f>
        <v>0.28000000000000003</v>
      </c>
      <c r="H45" s="143">
        <f t="shared" ref="H45:J45" si="0">+G45+14%</f>
        <v>0.42000000000000004</v>
      </c>
      <c r="I45" s="143">
        <f t="shared" si="0"/>
        <v>0.56000000000000005</v>
      </c>
      <c r="J45" s="143">
        <f t="shared" si="0"/>
        <v>0.70000000000000007</v>
      </c>
      <c r="K45" s="143">
        <v>1</v>
      </c>
      <c r="L45" s="145" t="s">
        <v>1420</v>
      </c>
      <c r="M45" s="145">
        <v>5</v>
      </c>
      <c r="N45" s="145" t="s">
        <v>1246</v>
      </c>
      <c r="O45" s="145" t="s">
        <v>1248</v>
      </c>
      <c r="P45" s="146">
        <v>43101</v>
      </c>
      <c r="Q45" s="146">
        <v>43465</v>
      </c>
      <c r="R45" s="147" t="s">
        <v>1402</v>
      </c>
    </row>
    <row r="46" spans="1:18" ht="132" x14ac:dyDescent="0.25">
      <c r="A46" s="139" t="s">
        <v>28</v>
      </c>
      <c r="B46" s="360"/>
      <c r="C46" s="362"/>
      <c r="D46" s="148" t="s">
        <v>1422</v>
      </c>
      <c r="E46" s="148" t="s">
        <v>1423</v>
      </c>
      <c r="F46" s="143">
        <v>0</v>
      </c>
      <c r="G46" s="143">
        <v>0.05</v>
      </c>
      <c r="H46" s="143">
        <v>0.1</v>
      </c>
      <c r="I46" s="143">
        <v>0.4</v>
      </c>
      <c r="J46" s="143">
        <v>0.7</v>
      </c>
      <c r="K46" s="143">
        <v>1</v>
      </c>
      <c r="L46" s="145" t="s">
        <v>1420</v>
      </c>
      <c r="M46" s="145">
        <v>5</v>
      </c>
      <c r="N46" s="145" t="s">
        <v>1246</v>
      </c>
      <c r="O46" s="145" t="s">
        <v>1248</v>
      </c>
      <c r="P46" s="146">
        <v>43101</v>
      </c>
      <c r="Q46" s="146">
        <v>43465</v>
      </c>
      <c r="R46" s="147" t="s">
        <v>1402</v>
      </c>
    </row>
    <row r="47" spans="1:18" ht="216" x14ac:dyDescent="0.25">
      <c r="A47" s="139" t="s">
        <v>30</v>
      </c>
      <c r="B47" s="140" t="s">
        <v>188</v>
      </c>
      <c r="C47" s="148" t="s">
        <v>1424</v>
      </c>
      <c r="D47" s="148" t="s">
        <v>1425</v>
      </c>
      <c r="E47" s="148" t="s">
        <v>1426</v>
      </c>
      <c r="F47" s="143">
        <v>0.14000000000000001</v>
      </c>
      <c r="G47" s="143">
        <v>0.28999999999999998</v>
      </c>
      <c r="H47" s="143">
        <v>0.48</v>
      </c>
      <c r="I47" s="143">
        <v>0.63</v>
      </c>
      <c r="J47" s="143">
        <v>0.81</v>
      </c>
      <c r="K47" s="143">
        <v>1</v>
      </c>
      <c r="L47" s="145" t="s">
        <v>1427</v>
      </c>
      <c r="M47" s="145">
        <v>4</v>
      </c>
      <c r="N47" s="145" t="s">
        <v>1229</v>
      </c>
      <c r="O47" s="169" t="s">
        <v>1428</v>
      </c>
      <c r="P47" s="146">
        <v>43102</v>
      </c>
      <c r="Q47" s="146">
        <v>43465</v>
      </c>
      <c r="R47" s="163" t="s">
        <v>1429</v>
      </c>
    </row>
    <row r="48" spans="1:18" ht="84" x14ac:dyDescent="0.25">
      <c r="A48" s="170" t="s">
        <v>143</v>
      </c>
      <c r="B48" s="384" t="s">
        <v>189</v>
      </c>
      <c r="C48" s="387" t="s">
        <v>1430</v>
      </c>
      <c r="D48" s="171" t="s">
        <v>1431</v>
      </c>
      <c r="E48" s="172" t="s">
        <v>1432</v>
      </c>
      <c r="F48" s="143">
        <v>0.1666</v>
      </c>
      <c r="G48" s="143">
        <v>0.33329999999999999</v>
      </c>
      <c r="H48" s="143">
        <v>0.5</v>
      </c>
      <c r="I48" s="143">
        <v>0.66659999999999997</v>
      </c>
      <c r="J48" s="143">
        <v>0.83320000000000005</v>
      </c>
      <c r="K48" s="143">
        <v>1</v>
      </c>
      <c r="L48" s="145" t="s">
        <v>1433</v>
      </c>
      <c r="M48" s="145">
        <v>3</v>
      </c>
      <c r="N48" s="145" t="s">
        <v>1206</v>
      </c>
      <c r="O48" s="145" t="s">
        <v>1208</v>
      </c>
      <c r="P48" s="146" t="s">
        <v>1434</v>
      </c>
      <c r="Q48" s="146">
        <v>43464</v>
      </c>
      <c r="R48" s="147" t="s">
        <v>1435</v>
      </c>
    </row>
    <row r="49" spans="1:18" ht="60" x14ac:dyDescent="0.25">
      <c r="A49" s="170" t="s">
        <v>143</v>
      </c>
      <c r="B49" s="385"/>
      <c r="C49" s="387"/>
      <c r="D49" s="173" t="s">
        <v>1436</v>
      </c>
      <c r="E49" s="174" t="s">
        <v>1437</v>
      </c>
      <c r="F49" s="143">
        <v>0.17</v>
      </c>
      <c r="G49" s="143">
        <v>0.34</v>
      </c>
      <c r="H49" s="143">
        <v>0.51</v>
      </c>
      <c r="I49" s="143">
        <v>0.68</v>
      </c>
      <c r="J49" s="143">
        <v>0.85</v>
      </c>
      <c r="K49" s="143">
        <v>1</v>
      </c>
      <c r="L49" s="145" t="s">
        <v>1433</v>
      </c>
      <c r="M49" s="145">
        <v>3</v>
      </c>
      <c r="N49" s="145" t="s">
        <v>1206</v>
      </c>
      <c r="O49" s="145" t="s">
        <v>1208</v>
      </c>
      <c r="P49" s="146">
        <v>43115</v>
      </c>
      <c r="Q49" s="146">
        <v>43464</v>
      </c>
      <c r="R49" s="147" t="s">
        <v>1438</v>
      </c>
    </row>
    <row r="50" spans="1:18" ht="48" x14ac:dyDescent="0.25">
      <c r="A50" s="170" t="s">
        <v>143</v>
      </c>
      <c r="B50" s="385"/>
      <c r="C50" s="387"/>
      <c r="D50" s="173" t="s">
        <v>1439</v>
      </c>
      <c r="E50" s="174" t="s">
        <v>1440</v>
      </c>
      <c r="F50" s="143">
        <v>0.3</v>
      </c>
      <c r="G50" s="143">
        <v>0.6</v>
      </c>
      <c r="H50" s="143">
        <v>1</v>
      </c>
      <c r="I50" s="143">
        <v>1</v>
      </c>
      <c r="J50" s="143">
        <v>1</v>
      </c>
      <c r="K50" s="143">
        <v>1</v>
      </c>
      <c r="L50" s="145" t="s">
        <v>1433</v>
      </c>
      <c r="M50" s="145">
        <v>3</v>
      </c>
      <c r="N50" s="145" t="s">
        <v>1206</v>
      </c>
      <c r="O50" s="145" t="s">
        <v>1208</v>
      </c>
      <c r="P50" s="146">
        <v>43115</v>
      </c>
      <c r="Q50" s="146">
        <v>43281</v>
      </c>
      <c r="R50" s="147" t="s">
        <v>1438</v>
      </c>
    </row>
    <row r="51" spans="1:18" ht="48" x14ac:dyDescent="0.25">
      <c r="A51" s="170" t="s">
        <v>143</v>
      </c>
      <c r="B51" s="385"/>
      <c r="C51" s="387"/>
      <c r="D51" s="173" t="s">
        <v>1441</v>
      </c>
      <c r="E51" s="174" t="s">
        <v>1442</v>
      </c>
      <c r="F51" s="143">
        <v>0.17</v>
      </c>
      <c r="G51" s="143">
        <v>0.34</v>
      </c>
      <c r="H51" s="143">
        <v>0.51</v>
      </c>
      <c r="I51" s="143">
        <v>0.68</v>
      </c>
      <c r="J51" s="143">
        <v>0.85</v>
      </c>
      <c r="K51" s="143">
        <v>1</v>
      </c>
      <c r="L51" s="145" t="s">
        <v>1433</v>
      </c>
      <c r="M51" s="145">
        <v>3</v>
      </c>
      <c r="N51" s="145" t="s">
        <v>1206</v>
      </c>
      <c r="O51" s="145" t="s">
        <v>1208</v>
      </c>
      <c r="P51" s="146">
        <v>43115</v>
      </c>
      <c r="Q51" s="146">
        <v>43464</v>
      </c>
      <c r="R51" s="147" t="s">
        <v>1438</v>
      </c>
    </row>
    <row r="52" spans="1:18" ht="48" x14ac:dyDescent="0.25">
      <c r="A52" s="170" t="s">
        <v>143</v>
      </c>
      <c r="B52" s="385"/>
      <c r="C52" s="387"/>
      <c r="D52" s="173" t="s">
        <v>1443</v>
      </c>
      <c r="E52" s="174" t="s">
        <v>1444</v>
      </c>
      <c r="F52" s="143">
        <v>0</v>
      </c>
      <c r="G52" s="143">
        <v>0</v>
      </c>
      <c r="H52" s="143">
        <v>0</v>
      </c>
      <c r="I52" s="143">
        <v>0</v>
      </c>
      <c r="J52" s="143">
        <v>1</v>
      </c>
      <c r="K52" s="143">
        <v>1</v>
      </c>
      <c r="L52" s="145" t="s">
        <v>1433</v>
      </c>
      <c r="M52" s="145">
        <v>3</v>
      </c>
      <c r="N52" s="145" t="s">
        <v>1206</v>
      </c>
      <c r="O52" s="145" t="s">
        <v>1208</v>
      </c>
      <c r="P52" s="146">
        <v>43344</v>
      </c>
      <c r="Q52" s="146">
        <v>43404</v>
      </c>
      <c r="R52" s="147" t="s">
        <v>1445</v>
      </c>
    </row>
    <row r="53" spans="1:18" ht="48" x14ac:dyDescent="0.25">
      <c r="A53" s="170" t="s">
        <v>143</v>
      </c>
      <c r="B53" s="385"/>
      <c r="C53" s="387"/>
      <c r="D53" s="175" t="s">
        <v>1446</v>
      </c>
      <c r="E53" s="174" t="s">
        <v>1447</v>
      </c>
      <c r="F53" s="143">
        <v>0</v>
      </c>
      <c r="G53" s="143">
        <v>0.2</v>
      </c>
      <c r="H53" s="143">
        <v>0.4</v>
      </c>
      <c r="I53" s="143">
        <v>0.6</v>
      </c>
      <c r="J53" s="143">
        <v>0.8</v>
      </c>
      <c r="K53" s="143">
        <v>1</v>
      </c>
      <c r="L53" s="145" t="s">
        <v>1433</v>
      </c>
      <c r="M53" s="145">
        <v>3</v>
      </c>
      <c r="N53" s="145" t="s">
        <v>1206</v>
      </c>
      <c r="O53" s="145" t="s">
        <v>1208</v>
      </c>
      <c r="P53" s="146">
        <v>43132</v>
      </c>
      <c r="Q53" s="146">
        <v>43464</v>
      </c>
      <c r="R53" s="147" t="s">
        <v>1445</v>
      </c>
    </row>
    <row r="54" spans="1:18" ht="48" x14ac:dyDescent="0.25">
      <c r="A54" s="170" t="s">
        <v>143</v>
      </c>
      <c r="B54" s="385"/>
      <c r="C54" s="387"/>
      <c r="D54" s="175" t="s">
        <v>1448</v>
      </c>
      <c r="E54" s="174" t="s">
        <v>1449</v>
      </c>
      <c r="F54" s="143">
        <v>0</v>
      </c>
      <c r="G54" s="143">
        <v>0</v>
      </c>
      <c r="H54" s="143">
        <v>0.5</v>
      </c>
      <c r="I54" s="143">
        <v>1</v>
      </c>
      <c r="J54" s="143">
        <v>1</v>
      </c>
      <c r="K54" s="143">
        <v>1</v>
      </c>
      <c r="L54" s="145" t="s">
        <v>1433</v>
      </c>
      <c r="M54" s="145">
        <v>3</v>
      </c>
      <c r="N54" s="145" t="s">
        <v>1206</v>
      </c>
      <c r="O54" s="145" t="s">
        <v>1208</v>
      </c>
      <c r="P54" s="146">
        <v>43221</v>
      </c>
      <c r="Q54" s="146">
        <v>43342</v>
      </c>
      <c r="R54" s="147" t="s">
        <v>1445</v>
      </c>
    </row>
    <row r="55" spans="1:18" ht="48" x14ac:dyDescent="0.25">
      <c r="A55" s="170" t="s">
        <v>143</v>
      </c>
      <c r="B55" s="385"/>
      <c r="C55" s="387"/>
      <c r="D55" s="175" t="s">
        <v>1450</v>
      </c>
      <c r="E55" s="174" t="s">
        <v>1451</v>
      </c>
      <c r="F55" s="143">
        <v>0</v>
      </c>
      <c r="G55" s="143">
        <v>0.2</v>
      </c>
      <c r="H55" s="143">
        <v>0.4</v>
      </c>
      <c r="I55" s="143">
        <v>0.6</v>
      </c>
      <c r="J55" s="143">
        <v>0.8</v>
      </c>
      <c r="K55" s="143">
        <v>1</v>
      </c>
      <c r="L55" s="145" t="s">
        <v>1433</v>
      </c>
      <c r="M55" s="145">
        <v>3</v>
      </c>
      <c r="N55" s="145" t="s">
        <v>1206</v>
      </c>
      <c r="O55" s="145" t="s">
        <v>1208</v>
      </c>
      <c r="P55" s="146">
        <v>43132</v>
      </c>
      <c r="Q55" s="146">
        <v>43464</v>
      </c>
      <c r="R55" s="147" t="s">
        <v>1445</v>
      </c>
    </row>
    <row r="56" spans="1:18" ht="72" x14ac:dyDescent="0.25">
      <c r="A56" s="170" t="s">
        <v>143</v>
      </c>
      <c r="B56" s="385"/>
      <c r="C56" s="387"/>
      <c r="D56" s="174" t="s">
        <v>1452</v>
      </c>
      <c r="E56" s="176" t="s">
        <v>1453</v>
      </c>
      <c r="F56" s="143">
        <v>0</v>
      </c>
      <c r="G56" s="143">
        <v>0.1</v>
      </c>
      <c r="H56" s="143">
        <v>0.3</v>
      </c>
      <c r="I56" s="143">
        <v>0.5</v>
      </c>
      <c r="J56" s="143">
        <v>0.75</v>
      </c>
      <c r="K56" s="143">
        <v>1</v>
      </c>
      <c r="L56" s="145" t="s">
        <v>1433</v>
      </c>
      <c r="M56" s="145">
        <v>3</v>
      </c>
      <c r="N56" s="145" t="s">
        <v>1188</v>
      </c>
      <c r="O56" s="145" t="s">
        <v>1194</v>
      </c>
      <c r="P56" s="146">
        <v>43160</v>
      </c>
      <c r="Q56" s="146">
        <v>43464</v>
      </c>
      <c r="R56" s="147" t="s">
        <v>1454</v>
      </c>
    </row>
    <row r="57" spans="1:18" ht="60" x14ac:dyDescent="0.25">
      <c r="A57" s="170" t="s">
        <v>143</v>
      </c>
      <c r="B57" s="385"/>
      <c r="C57" s="387"/>
      <c r="D57" s="174" t="s">
        <v>1455</v>
      </c>
      <c r="E57" s="174" t="s">
        <v>1456</v>
      </c>
      <c r="F57" s="143">
        <v>0</v>
      </c>
      <c r="G57" s="143">
        <v>0.1</v>
      </c>
      <c r="H57" s="143">
        <v>0.25</v>
      </c>
      <c r="I57" s="143">
        <v>0.45</v>
      </c>
      <c r="J57" s="143">
        <v>0.65</v>
      </c>
      <c r="K57" s="143">
        <v>1</v>
      </c>
      <c r="L57" s="145" t="s">
        <v>1433</v>
      </c>
      <c r="M57" s="145">
        <v>3</v>
      </c>
      <c r="N57" s="145" t="s">
        <v>1188</v>
      </c>
      <c r="O57" s="145" t="s">
        <v>1192</v>
      </c>
      <c r="P57" s="146">
        <v>43160</v>
      </c>
      <c r="Q57" s="146">
        <v>43464</v>
      </c>
      <c r="R57" s="147" t="s">
        <v>1454</v>
      </c>
    </row>
    <row r="58" spans="1:18" ht="60" x14ac:dyDescent="0.25">
      <c r="A58" s="170" t="s">
        <v>143</v>
      </c>
      <c r="B58" s="386"/>
      <c r="C58" s="387"/>
      <c r="D58" s="174" t="s">
        <v>1457</v>
      </c>
      <c r="E58" s="174" t="s">
        <v>1458</v>
      </c>
      <c r="F58" s="143">
        <v>0</v>
      </c>
      <c r="G58" s="143">
        <v>0.1</v>
      </c>
      <c r="H58" s="143">
        <v>0.25</v>
      </c>
      <c r="I58" s="143">
        <v>0.45</v>
      </c>
      <c r="J58" s="143">
        <v>0.65</v>
      </c>
      <c r="K58" s="143">
        <v>1</v>
      </c>
      <c r="L58" s="145" t="s">
        <v>1433</v>
      </c>
      <c r="M58" s="145">
        <v>3</v>
      </c>
      <c r="N58" s="145" t="s">
        <v>1188</v>
      </c>
      <c r="O58" s="145" t="s">
        <v>1194</v>
      </c>
      <c r="P58" s="146">
        <v>43160</v>
      </c>
      <c r="Q58" s="146">
        <v>43464</v>
      </c>
      <c r="R58" s="147" t="s">
        <v>1454</v>
      </c>
    </row>
    <row r="59" spans="1:18" ht="168" x14ac:dyDescent="0.25">
      <c r="A59" s="170" t="s">
        <v>143</v>
      </c>
      <c r="B59" s="384" t="s">
        <v>190</v>
      </c>
      <c r="C59" s="387" t="s">
        <v>1459</v>
      </c>
      <c r="D59" s="171" t="s">
        <v>1460</v>
      </c>
      <c r="E59" s="172" t="s">
        <v>1461</v>
      </c>
      <c r="F59" s="143">
        <v>0.1</v>
      </c>
      <c r="G59" s="143">
        <v>0.2</v>
      </c>
      <c r="H59" s="143">
        <v>0.3</v>
      </c>
      <c r="I59" s="143">
        <v>0.5</v>
      </c>
      <c r="J59" s="143">
        <v>0.7</v>
      </c>
      <c r="K59" s="143">
        <v>1</v>
      </c>
      <c r="L59" s="145" t="s">
        <v>1433</v>
      </c>
      <c r="M59" s="145">
        <v>3</v>
      </c>
      <c r="N59" s="145" t="s">
        <v>1212</v>
      </c>
      <c r="O59" s="145" t="s">
        <v>1214</v>
      </c>
      <c r="P59" s="146">
        <v>43101</v>
      </c>
      <c r="Q59" s="146">
        <v>43464</v>
      </c>
      <c r="R59" s="147" t="s">
        <v>1462</v>
      </c>
    </row>
    <row r="60" spans="1:18" ht="151.5" customHeight="1" x14ac:dyDescent="0.25">
      <c r="A60" s="170" t="s">
        <v>143</v>
      </c>
      <c r="B60" s="385"/>
      <c r="C60" s="387"/>
      <c r="D60" s="171" t="s">
        <v>1463</v>
      </c>
      <c r="E60" s="172" t="s">
        <v>1464</v>
      </c>
      <c r="F60" s="143">
        <v>0.1</v>
      </c>
      <c r="G60" s="143">
        <v>0.2</v>
      </c>
      <c r="H60" s="143">
        <v>0.3</v>
      </c>
      <c r="I60" s="143">
        <v>0.5</v>
      </c>
      <c r="J60" s="143">
        <v>0.7</v>
      </c>
      <c r="K60" s="143">
        <v>1</v>
      </c>
      <c r="L60" s="145" t="s">
        <v>1433</v>
      </c>
      <c r="M60" s="145">
        <v>3</v>
      </c>
      <c r="N60" s="145" t="s">
        <v>1212</v>
      </c>
      <c r="O60" s="145" t="s">
        <v>1216</v>
      </c>
      <c r="P60" s="146">
        <v>43101</v>
      </c>
      <c r="Q60" s="146">
        <v>43464</v>
      </c>
      <c r="R60" s="147" t="s">
        <v>1462</v>
      </c>
    </row>
    <row r="61" spans="1:18" ht="84" x14ac:dyDescent="0.25">
      <c r="A61" s="170" t="s">
        <v>143</v>
      </c>
      <c r="B61" s="385"/>
      <c r="C61" s="387"/>
      <c r="D61" s="177" t="s">
        <v>1465</v>
      </c>
      <c r="E61" s="173" t="s">
        <v>1466</v>
      </c>
      <c r="F61" s="143">
        <v>0.17</v>
      </c>
      <c r="G61" s="143">
        <v>0.34</v>
      </c>
      <c r="H61" s="143">
        <v>0.51</v>
      </c>
      <c r="I61" s="143">
        <v>0.68</v>
      </c>
      <c r="J61" s="143">
        <v>0.85</v>
      </c>
      <c r="K61" s="143">
        <v>1</v>
      </c>
      <c r="L61" s="145" t="s">
        <v>1433</v>
      </c>
      <c r="M61" s="145">
        <v>3</v>
      </c>
      <c r="N61" s="145" t="s">
        <v>1188</v>
      </c>
      <c r="O61" s="145" t="s">
        <v>1192</v>
      </c>
      <c r="P61" s="146">
        <v>43101</v>
      </c>
      <c r="Q61" s="146">
        <v>43464</v>
      </c>
      <c r="R61" s="147" t="s">
        <v>1454</v>
      </c>
    </row>
    <row r="62" spans="1:18" ht="60" x14ac:dyDescent="0.25">
      <c r="A62" s="170" t="s">
        <v>143</v>
      </c>
      <c r="B62" s="385"/>
      <c r="C62" s="387"/>
      <c r="D62" s="172" t="s">
        <v>1467</v>
      </c>
      <c r="E62" s="178" t="s">
        <v>1468</v>
      </c>
      <c r="F62" s="143">
        <v>0</v>
      </c>
      <c r="G62" s="143">
        <v>0.25</v>
      </c>
      <c r="H62" s="143">
        <v>0.25</v>
      </c>
      <c r="I62" s="143">
        <v>0.5</v>
      </c>
      <c r="J62" s="143">
        <v>0.75</v>
      </c>
      <c r="K62" s="143">
        <v>1</v>
      </c>
      <c r="L62" s="145" t="s">
        <v>1433</v>
      </c>
      <c r="M62" s="145">
        <v>3</v>
      </c>
      <c r="N62" s="145" t="s">
        <v>1188</v>
      </c>
      <c r="O62" s="145" t="s">
        <v>1192</v>
      </c>
      <c r="P62" s="146">
        <v>43160</v>
      </c>
      <c r="Q62" s="146">
        <v>43464</v>
      </c>
      <c r="R62" s="147" t="s">
        <v>1454</v>
      </c>
    </row>
    <row r="63" spans="1:18" ht="72" x14ac:dyDescent="0.25">
      <c r="A63" s="170" t="s">
        <v>143</v>
      </c>
      <c r="B63" s="386"/>
      <c r="C63" s="387"/>
      <c r="D63" s="178" t="s">
        <v>1469</v>
      </c>
      <c r="E63" s="174" t="s">
        <v>1470</v>
      </c>
      <c r="F63" s="143">
        <v>0</v>
      </c>
      <c r="G63" s="143">
        <v>0.25</v>
      </c>
      <c r="H63" s="143">
        <v>0.25</v>
      </c>
      <c r="I63" s="143">
        <v>0.5</v>
      </c>
      <c r="J63" s="143">
        <v>0.75</v>
      </c>
      <c r="K63" s="143">
        <v>1</v>
      </c>
      <c r="L63" s="145" t="s">
        <v>1433</v>
      </c>
      <c r="M63" s="145">
        <v>3</v>
      </c>
      <c r="N63" s="145" t="s">
        <v>1188</v>
      </c>
      <c r="O63" s="145" t="s">
        <v>1192</v>
      </c>
      <c r="P63" s="146">
        <v>43160</v>
      </c>
      <c r="Q63" s="146">
        <v>43464</v>
      </c>
      <c r="R63" s="147" t="s">
        <v>1454</v>
      </c>
    </row>
    <row r="64" spans="1:18" ht="108" x14ac:dyDescent="0.25">
      <c r="A64" s="170" t="s">
        <v>143</v>
      </c>
      <c r="B64" s="384" t="s">
        <v>191</v>
      </c>
      <c r="C64" s="388" t="s">
        <v>1471</v>
      </c>
      <c r="D64" s="173" t="s">
        <v>1472</v>
      </c>
      <c r="E64" s="174" t="s">
        <v>1473</v>
      </c>
      <c r="F64" s="143">
        <v>0.15</v>
      </c>
      <c r="G64" s="143">
        <v>0.33</v>
      </c>
      <c r="H64" s="143">
        <v>0.51</v>
      </c>
      <c r="I64" s="143">
        <v>0.71</v>
      </c>
      <c r="J64" s="143">
        <v>0.92</v>
      </c>
      <c r="K64" s="143">
        <v>1</v>
      </c>
      <c r="L64" s="145" t="s">
        <v>1433</v>
      </c>
      <c r="M64" s="145">
        <v>3</v>
      </c>
      <c r="N64" s="145" t="s">
        <v>1206</v>
      </c>
      <c r="O64" s="145" t="s">
        <v>1208</v>
      </c>
      <c r="P64" s="146">
        <v>43101</v>
      </c>
      <c r="Q64" s="146">
        <v>43464</v>
      </c>
      <c r="R64" s="147" t="s">
        <v>1474</v>
      </c>
    </row>
    <row r="65" spans="1:19" ht="72" x14ac:dyDescent="0.25">
      <c r="A65" s="170" t="s">
        <v>143</v>
      </c>
      <c r="B65" s="385"/>
      <c r="C65" s="388"/>
      <c r="D65" s="173" t="s">
        <v>1475</v>
      </c>
      <c r="E65" s="174" t="s">
        <v>1476</v>
      </c>
      <c r="F65" s="143">
        <v>0.15</v>
      </c>
      <c r="G65" s="143">
        <v>0.33</v>
      </c>
      <c r="H65" s="143">
        <v>0.51</v>
      </c>
      <c r="I65" s="143">
        <v>0.71</v>
      </c>
      <c r="J65" s="143">
        <v>0.92</v>
      </c>
      <c r="K65" s="143">
        <v>1</v>
      </c>
      <c r="L65" s="145" t="s">
        <v>1433</v>
      </c>
      <c r="M65" s="145">
        <v>3</v>
      </c>
      <c r="N65" s="145" t="s">
        <v>1206</v>
      </c>
      <c r="O65" s="145" t="s">
        <v>1208</v>
      </c>
      <c r="P65" s="146">
        <v>43101</v>
      </c>
      <c r="Q65" s="146">
        <v>43464</v>
      </c>
      <c r="R65" s="147" t="s">
        <v>1474</v>
      </c>
      <c r="S65" s="179"/>
    </row>
    <row r="66" spans="1:19" ht="60" x14ac:dyDescent="0.25">
      <c r="A66" s="170" t="s">
        <v>143</v>
      </c>
      <c r="B66" s="385"/>
      <c r="C66" s="388"/>
      <c r="D66" s="173" t="s">
        <v>1477</v>
      </c>
      <c r="E66" s="174" t="s">
        <v>1478</v>
      </c>
      <c r="F66" s="143">
        <v>0</v>
      </c>
      <c r="G66" s="143">
        <v>0.2</v>
      </c>
      <c r="H66" s="143">
        <v>0.4</v>
      </c>
      <c r="I66" s="143">
        <v>1</v>
      </c>
      <c r="J66" s="143">
        <v>1</v>
      </c>
      <c r="K66" s="143">
        <v>1</v>
      </c>
      <c r="L66" s="145" t="s">
        <v>1433</v>
      </c>
      <c r="M66" s="145">
        <v>3</v>
      </c>
      <c r="N66" s="145" t="s">
        <v>1212</v>
      </c>
      <c r="O66" s="145" t="s">
        <v>1216</v>
      </c>
      <c r="P66" s="146">
        <v>43160</v>
      </c>
      <c r="Q66" s="146">
        <v>43342</v>
      </c>
      <c r="R66" s="147" t="s">
        <v>1474</v>
      </c>
      <c r="S66" s="155"/>
    </row>
    <row r="67" spans="1:19" ht="84" x14ac:dyDescent="0.25">
      <c r="A67" s="170" t="s">
        <v>143</v>
      </c>
      <c r="B67" s="385"/>
      <c r="C67" s="388"/>
      <c r="D67" s="173" t="s">
        <v>1479</v>
      </c>
      <c r="E67" s="174" t="s">
        <v>1480</v>
      </c>
      <c r="F67" s="143">
        <v>0</v>
      </c>
      <c r="G67" s="143">
        <v>0.5</v>
      </c>
      <c r="H67" s="143">
        <v>1</v>
      </c>
      <c r="I67" s="143">
        <v>1</v>
      </c>
      <c r="J67" s="143">
        <v>1</v>
      </c>
      <c r="K67" s="143">
        <v>1</v>
      </c>
      <c r="L67" s="145" t="s">
        <v>1433</v>
      </c>
      <c r="M67" s="145">
        <v>3</v>
      </c>
      <c r="N67" s="145" t="s">
        <v>1196</v>
      </c>
      <c r="O67" s="145" t="s">
        <v>1200</v>
      </c>
      <c r="P67" s="146">
        <v>43160</v>
      </c>
      <c r="Q67" s="146">
        <v>43281</v>
      </c>
      <c r="R67" s="180" t="s">
        <v>1481</v>
      </c>
      <c r="S67" s="155"/>
    </row>
    <row r="68" spans="1:19" ht="96" x14ac:dyDescent="0.25">
      <c r="A68" s="170" t="s">
        <v>143</v>
      </c>
      <c r="B68" s="385"/>
      <c r="C68" s="388"/>
      <c r="D68" s="173" t="s">
        <v>1482</v>
      </c>
      <c r="E68" s="174" t="s">
        <v>1483</v>
      </c>
      <c r="F68" s="143">
        <v>0.15</v>
      </c>
      <c r="G68" s="143">
        <v>0.33</v>
      </c>
      <c r="H68" s="143">
        <v>0.51</v>
      </c>
      <c r="I68" s="143">
        <v>0.71</v>
      </c>
      <c r="J68" s="143">
        <v>0.92</v>
      </c>
      <c r="K68" s="143">
        <v>1</v>
      </c>
      <c r="L68" s="145" t="s">
        <v>1433</v>
      </c>
      <c r="M68" s="145">
        <v>3</v>
      </c>
      <c r="N68" s="145" t="s">
        <v>1196</v>
      </c>
      <c r="O68" s="145" t="s">
        <v>1202</v>
      </c>
      <c r="P68" s="146">
        <v>43101</v>
      </c>
      <c r="Q68" s="146">
        <v>43464</v>
      </c>
      <c r="R68" s="180" t="s">
        <v>1481</v>
      </c>
      <c r="S68" s="155"/>
    </row>
    <row r="69" spans="1:19" ht="84" x14ac:dyDescent="0.25">
      <c r="A69" s="170" t="s">
        <v>143</v>
      </c>
      <c r="B69" s="385"/>
      <c r="C69" s="388"/>
      <c r="D69" s="173" t="s">
        <v>1484</v>
      </c>
      <c r="E69" s="174" t="s">
        <v>1485</v>
      </c>
      <c r="F69" s="143">
        <v>0</v>
      </c>
      <c r="G69" s="143">
        <v>0.2</v>
      </c>
      <c r="H69" s="143">
        <v>0.4</v>
      </c>
      <c r="I69" s="143">
        <v>0.6</v>
      </c>
      <c r="J69" s="143">
        <v>0.8</v>
      </c>
      <c r="K69" s="143">
        <v>1</v>
      </c>
      <c r="L69" s="145" t="s">
        <v>1433</v>
      </c>
      <c r="M69" s="145">
        <v>3</v>
      </c>
      <c r="N69" s="145" t="s">
        <v>1196</v>
      </c>
      <c r="O69" s="145" t="s">
        <v>1202</v>
      </c>
      <c r="P69" s="146">
        <v>43160</v>
      </c>
      <c r="Q69" s="146">
        <v>43464</v>
      </c>
      <c r="R69" s="180" t="s">
        <v>1481</v>
      </c>
      <c r="S69" s="155"/>
    </row>
    <row r="70" spans="1:19" ht="60" x14ac:dyDescent="0.25">
      <c r="A70" s="170" t="s">
        <v>143</v>
      </c>
      <c r="B70" s="385"/>
      <c r="C70" s="388"/>
      <c r="D70" s="173" t="s">
        <v>1486</v>
      </c>
      <c r="E70" s="174" t="s">
        <v>1487</v>
      </c>
      <c r="F70" s="143">
        <v>0.3</v>
      </c>
      <c r="G70" s="143">
        <v>1</v>
      </c>
      <c r="H70" s="143">
        <v>1</v>
      </c>
      <c r="I70" s="143">
        <v>1</v>
      </c>
      <c r="J70" s="143">
        <v>1</v>
      </c>
      <c r="K70" s="143">
        <v>1</v>
      </c>
      <c r="L70" s="145" t="s">
        <v>1433</v>
      </c>
      <c r="M70" s="145">
        <v>3</v>
      </c>
      <c r="N70" s="145" t="s">
        <v>1196</v>
      </c>
      <c r="O70" s="145" t="s">
        <v>1200</v>
      </c>
      <c r="P70" s="146">
        <v>43101</v>
      </c>
      <c r="Q70" s="146">
        <v>43220</v>
      </c>
      <c r="R70" s="147" t="s">
        <v>1435</v>
      </c>
      <c r="S70" s="155"/>
    </row>
    <row r="71" spans="1:19" ht="84" x14ac:dyDescent="0.25">
      <c r="A71" s="170" t="s">
        <v>143</v>
      </c>
      <c r="B71" s="386"/>
      <c r="C71" s="388"/>
      <c r="D71" s="173" t="s">
        <v>1488</v>
      </c>
      <c r="E71" s="174" t="s">
        <v>1451</v>
      </c>
      <c r="F71" s="143">
        <v>0</v>
      </c>
      <c r="G71" s="143">
        <v>0.2</v>
      </c>
      <c r="H71" s="143">
        <v>0.4</v>
      </c>
      <c r="I71" s="143">
        <v>0.6</v>
      </c>
      <c r="J71" s="143">
        <v>0.8</v>
      </c>
      <c r="K71" s="143">
        <v>1</v>
      </c>
      <c r="L71" s="145" t="s">
        <v>1433</v>
      </c>
      <c r="M71" s="145">
        <v>3</v>
      </c>
      <c r="N71" s="145" t="s">
        <v>1196</v>
      </c>
      <c r="O71" s="145" t="s">
        <v>1202</v>
      </c>
      <c r="P71" s="146">
        <v>43160</v>
      </c>
      <c r="Q71" s="146">
        <v>43464</v>
      </c>
      <c r="R71" s="180" t="s">
        <v>1481</v>
      </c>
      <c r="S71" s="155"/>
    </row>
    <row r="72" spans="1:19" ht="192" x14ac:dyDescent="0.25">
      <c r="A72" s="139" t="s">
        <v>140</v>
      </c>
      <c r="B72" s="358" t="s">
        <v>192</v>
      </c>
      <c r="C72" s="168" t="s">
        <v>1489</v>
      </c>
      <c r="D72" s="168" t="s">
        <v>1490</v>
      </c>
      <c r="E72" s="168" t="s">
        <v>1491</v>
      </c>
      <c r="F72" s="181">
        <v>0.1666</v>
      </c>
      <c r="G72" s="181">
        <v>0.3332</v>
      </c>
      <c r="H72" s="181">
        <v>0.49980000000000002</v>
      </c>
      <c r="I72" s="181">
        <v>0.66639999999999999</v>
      </c>
      <c r="J72" s="181">
        <v>0.83299999999999996</v>
      </c>
      <c r="K72" s="181">
        <v>0.99960000000000004</v>
      </c>
      <c r="L72" s="145" t="s">
        <v>1492</v>
      </c>
      <c r="M72" s="145">
        <v>5</v>
      </c>
      <c r="N72" s="145" t="s">
        <v>1246</v>
      </c>
      <c r="O72" s="145" t="s">
        <v>1252</v>
      </c>
      <c r="P72" s="146">
        <v>43101</v>
      </c>
      <c r="Q72" s="146">
        <v>43465</v>
      </c>
      <c r="R72" s="147" t="s">
        <v>1493</v>
      </c>
      <c r="S72" s="155"/>
    </row>
    <row r="73" spans="1:19" ht="192" x14ac:dyDescent="0.25">
      <c r="A73" s="139" t="s">
        <v>140</v>
      </c>
      <c r="B73" s="359"/>
      <c r="C73" s="168" t="s">
        <v>1489</v>
      </c>
      <c r="D73" s="168" t="s">
        <v>1494</v>
      </c>
      <c r="E73" s="168" t="s">
        <v>1495</v>
      </c>
      <c r="F73" s="181">
        <v>0.1666</v>
      </c>
      <c r="G73" s="181">
        <v>0.3332</v>
      </c>
      <c r="H73" s="181">
        <v>0.49980000000000002</v>
      </c>
      <c r="I73" s="181">
        <v>0.66639999999999999</v>
      </c>
      <c r="J73" s="181">
        <v>0.83299999999999996</v>
      </c>
      <c r="K73" s="181">
        <v>0.99960000000000004</v>
      </c>
      <c r="L73" s="145" t="s">
        <v>1492</v>
      </c>
      <c r="M73" s="145">
        <v>5</v>
      </c>
      <c r="N73" s="145" t="s">
        <v>1246</v>
      </c>
      <c r="O73" s="145" t="s">
        <v>1252</v>
      </c>
      <c r="P73" s="146">
        <v>43101</v>
      </c>
      <c r="Q73" s="146">
        <v>43465</v>
      </c>
      <c r="R73" s="163" t="s">
        <v>1496</v>
      </c>
      <c r="S73" s="155"/>
    </row>
    <row r="74" spans="1:19" ht="192" x14ac:dyDescent="0.25">
      <c r="A74" s="139" t="s">
        <v>140</v>
      </c>
      <c r="B74" s="360"/>
      <c r="C74" s="168" t="s">
        <v>1489</v>
      </c>
      <c r="D74" s="168" t="s">
        <v>1497</v>
      </c>
      <c r="E74" s="168" t="s">
        <v>1498</v>
      </c>
      <c r="F74" s="181">
        <v>0.1666</v>
      </c>
      <c r="G74" s="181">
        <v>0.3332</v>
      </c>
      <c r="H74" s="181">
        <v>0.49980000000000002</v>
      </c>
      <c r="I74" s="181">
        <v>0.66639999999999999</v>
      </c>
      <c r="J74" s="181">
        <v>0.83299999999999996</v>
      </c>
      <c r="K74" s="181">
        <v>0.99960000000000004</v>
      </c>
      <c r="L74" s="145" t="s">
        <v>1492</v>
      </c>
      <c r="M74" s="145">
        <v>5</v>
      </c>
      <c r="N74" s="145" t="s">
        <v>1246</v>
      </c>
      <c r="O74" s="145" t="s">
        <v>1252</v>
      </c>
      <c r="P74" s="146">
        <v>43101</v>
      </c>
      <c r="Q74" s="146">
        <v>43465</v>
      </c>
      <c r="R74" s="163" t="s">
        <v>1499</v>
      </c>
      <c r="S74" s="155"/>
    </row>
    <row r="75" spans="1:19" ht="263.25" customHeight="1" x14ac:dyDescent="0.25">
      <c r="A75" s="139" t="s">
        <v>140</v>
      </c>
      <c r="B75" s="140" t="s">
        <v>193</v>
      </c>
      <c r="C75" s="168" t="s">
        <v>1500</v>
      </c>
      <c r="D75" s="168" t="s">
        <v>1501</v>
      </c>
      <c r="E75" s="168" t="s">
        <v>1502</v>
      </c>
      <c r="F75" s="161">
        <v>0.4</v>
      </c>
      <c r="G75" s="161">
        <v>0.5</v>
      </c>
      <c r="H75" s="161">
        <v>0.6</v>
      </c>
      <c r="I75" s="161">
        <v>0.8</v>
      </c>
      <c r="J75" s="161">
        <v>0.85</v>
      </c>
      <c r="K75" s="161">
        <v>1</v>
      </c>
      <c r="L75" s="145" t="s">
        <v>1375</v>
      </c>
      <c r="M75" s="182">
        <v>5</v>
      </c>
      <c r="N75" s="182" t="s">
        <v>1268</v>
      </c>
      <c r="O75" s="182" t="s">
        <v>1270</v>
      </c>
      <c r="P75" s="146">
        <v>43101</v>
      </c>
      <c r="Q75" s="146">
        <v>43465</v>
      </c>
      <c r="R75" s="163" t="s">
        <v>1503</v>
      </c>
      <c r="S75" s="155"/>
    </row>
    <row r="76" spans="1:19" ht="72" x14ac:dyDescent="0.25">
      <c r="A76" s="139" t="s">
        <v>140</v>
      </c>
      <c r="B76" s="140" t="s">
        <v>194</v>
      </c>
      <c r="C76" s="148" t="s">
        <v>1504</v>
      </c>
      <c r="D76" s="168" t="s">
        <v>1505</v>
      </c>
      <c r="E76" s="168" t="s">
        <v>1506</v>
      </c>
      <c r="F76" s="181">
        <v>0.1666</v>
      </c>
      <c r="G76" s="181">
        <v>0.3332</v>
      </c>
      <c r="H76" s="181">
        <v>0.49980000000000002</v>
      </c>
      <c r="I76" s="181">
        <v>0.66639999999999999</v>
      </c>
      <c r="J76" s="181">
        <v>0.83299999999999996</v>
      </c>
      <c r="K76" s="181">
        <v>0.99960000000000004</v>
      </c>
      <c r="L76" s="144" t="s">
        <v>1507</v>
      </c>
      <c r="M76" s="182">
        <v>5</v>
      </c>
      <c r="N76" s="182" t="s">
        <v>1246</v>
      </c>
      <c r="O76" s="182" t="s">
        <v>1254</v>
      </c>
      <c r="P76" s="146">
        <v>43101</v>
      </c>
      <c r="Q76" s="146">
        <v>43465</v>
      </c>
      <c r="R76" s="163" t="s">
        <v>1508</v>
      </c>
      <c r="S76" s="155"/>
    </row>
    <row r="77" spans="1:19" ht="60" x14ac:dyDescent="0.25">
      <c r="A77" s="139" t="s">
        <v>140</v>
      </c>
      <c r="B77" s="140" t="s">
        <v>195</v>
      </c>
      <c r="C77" s="168" t="s">
        <v>1509</v>
      </c>
      <c r="D77" s="168" t="s">
        <v>1510</v>
      </c>
      <c r="E77" s="168" t="s">
        <v>1511</v>
      </c>
      <c r="F77" s="181">
        <v>0</v>
      </c>
      <c r="G77" s="181">
        <v>0.25</v>
      </c>
      <c r="H77" s="181">
        <v>0.25</v>
      </c>
      <c r="I77" s="181">
        <v>0.5</v>
      </c>
      <c r="J77" s="181">
        <v>0.75</v>
      </c>
      <c r="K77" s="181">
        <v>1</v>
      </c>
      <c r="L77" s="145" t="s">
        <v>1512</v>
      </c>
      <c r="M77" s="145">
        <v>5</v>
      </c>
      <c r="N77" s="145" t="s">
        <v>1246</v>
      </c>
      <c r="O77" s="145" t="s">
        <v>1256</v>
      </c>
      <c r="P77" s="146">
        <v>43101</v>
      </c>
      <c r="Q77" s="146">
        <v>43465</v>
      </c>
      <c r="R77" s="147" t="s">
        <v>1513</v>
      </c>
      <c r="S77" s="155"/>
    </row>
    <row r="78" spans="1:19" ht="75.75" customHeight="1" x14ac:dyDescent="0.25">
      <c r="A78" s="139" t="s">
        <v>140</v>
      </c>
      <c r="B78" s="140" t="s">
        <v>196</v>
      </c>
      <c r="C78" s="168" t="s">
        <v>1514</v>
      </c>
      <c r="D78" s="168" t="s">
        <v>1515</v>
      </c>
      <c r="E78" s="168" t="s">
        <v>1516</v>
      </c>
      <c r="F78" s="181">
        <v>0</v>
      </c>
      <c r="G78" s="181">
        <v>0.25</v>
      </c>
      <c r="H78" s="181">
        <v>0.25</v>
      </c>
      <c r="I78" s="181">
        <v>0.5</v>
      </c>
      <c r="J78" s="181">
        <v>0.75</v>
      </c>
      <c r="K78" s="181">
        <v>1</v>
      </c>
      <c r="L78" s="145" t="s">
        <v>1512</v>
      </c>
      <c r="M78" s="145">
        <v>5</v>
      </c>
      <c r="N78" s="145" t="s">
        <v>1246</v>
      </c>
      <c r="O78" s="145" t="s">
        <v>1254</v>
      </c>
      <c r="P78" s="146">
        <v>43101</v>
      </c>
      <c r="Q78" s="146">
        <v>43465</v>
      </c>
      <c r="R78" s="147" t="s">
        <v>1513</v>
      </c>
      <c r="S78" s="155"/>
    </row>
    <row r="79" spans="1:19" ht="78.75" customHeight="1" x14ac:dyDescent="0.25">
      <c r="A79" s="378" t="s">
        <v>140</v>
      </c>
      <c r="B79" s="358" t="s">
        <v>197</v>
      </c>
      <c r="C79" s="362" t="s">
        <v>1517</v>
      </c>
      <c r="D79" s="383" t="s">
        <v>1518</v>
      </c>
      <c r="E79" s="383" t="s">
        <v>1519</v>
      </c>
      <c r="F79" s="394">
        <v>0</v>
      </c>
      <c r="G79" s="394">
        <v>0.33333333333333337</v>
      </c>
      <c r="H79" s="394">
        <v>0.33300000000000002</v>
      </c>
      <c r="I79" s="394">
        <v>0.66666666666666674</v>
      </c>
      <c r="J79" s="394">
        <v>0.66700000000000004</v>
      </c>
      <c r="K79" s="394">
        <v>1</v>
      </c>
      <c r="L79" s="393" t="s">
        <v>1512</v>
      </c>
      <c r="M79" s="144">
        <v>4</v>
      </c>
      <c r="N79" s="144" t="s">
        <v>1221</v>
      </c>
      <c r="O79" s="144" t="s">
        <v>1223</v>
      </c>
      <c r="P79" s="146">
        <v>43101</v>
      </c>
      <c r="Q79" s="146">
        <v>43465</v>
      </c>
      <c r="R79" s="163" t="s">
        <v>1520</v>
      </c>
      <c r="S79" s="155"/>
    </row>
    <row r="80" spans="1:19" ht="83.25" customHeight="1" x14ac:dyDescent="0.25">
      <c r="A80" s="378"/>
      <c r="B80" s="360"/>
      <c r="C80" s="362"/>
      <c r="D80" s="383"/>
      <c r="E80" s="383"/>
      <c r="F80" s="394"/>
      <c r="G80" s="394"/>
      <c r="H80" s="394"/>
      <c r="I80" s="394"/>
      <c r="J80" s="394"/>
      <c r="K80" s="394"/>
      <c r="L80" s="393"/>
      <c r="M80" s="153">
        <v>5</v>
      </c>
      <c r="N80" s="153" t="s">
        <v>1260</v>
      </c>
      <c r="O80" s="153" t="s">
        <v>1262</v>
      </c>
      <c r="P80" s="146">
        <v>43101</v>
      </c>
      <c r="Q80" s="146">
        <v>43465</v>
      </c>
      <c r="R80" s="163" t="s">
        <v>1521</v>
      </c>
      <c r="S80" s="155"/>
    </row>
    <row r="81" spans="1:18" ht="72" x14ac:dyDescent="0.25">
      <c r="A81" s="139" t="s">
        <v>140</v>
      </c>
      <c r="B81" s="140" t="s">
        <v>198</v>
      </c>
      <c r="C81" s="148" t="s">
        <v>1522</v>
      </c>
      <c r="D81" s="168" t="s">
        <v>1523</v>
      </c>
      <c r="E81" s="168" t="s">
        <v>1524</v>
      </c>
      <c r="F81" s="181">
        <v>0</v>
      </c>
      <c r="G81" s="181">
        <v>0</v>
      </c>
      <c r="H81" s="181">
        <v>0</v>
      </c>
      <c r="I81" s="181">
        <v>0.33329999999999999</v>
      </c>
      <c r="J81" s="181">
        <v>0.66659999999999997</v>
      </c>
      <c r="K81" s="181">
        <v>0.99990000000000001</v>
      </c>
      <c r="L81" s="145" t="s">
        <v>1512</v>
      </c>
      <c r="M81" s="145">
        <v>5</v>
      </c>
      <c r="N81" s="145" t="s">
        <v>1260</v>
      </c>
      <c r="O81" s="145" t="s">
        <v>1262</v>
      </c>
      <c r="P81" s="146">
        <v>43160</v>
      </c>
      <c r="Q81" s="146">
        <v>43465</v>
      </c>
      <c r="R81" s="163" t="s">
        <v>1525</v>
      </c>
    </row>
    <row r="82" spans="1:18" ht="48" x14ac:dyDescent="0.25">
      <c r="A82" s="139" t="s">
        <v>39</v>
      </c>
      <c r="B82" s="358" t="s">
        <v>199</v>
      </c>
      <c r="C82" s="362" t="s">
        <v>1526</v>
      </c>
      <c r="D82" s="148" t="s">
        <v>1527</v>
      </c>
      <c r="E82" s="148" t="s">
        <v>1528</v>
      </c>
      <c r="F82" s="143">
        <v>0.7</v>
      </c>
      <c r="G82" s="143">
        <v>0.8</v>
      </c>
      <c r="H82" s="143">
        <v>1</v>
      </c>
      <c r="I82" s="143">
        <v>1</v>
      </c>
      <c r="J82" s="143">
        <v>1</v>
      </c>
      <c r="K82" s="143">
        <v>1</v>
      </c>
      <c r="L82" s="160" t="s">
        <v>1529</v>
      </c>
      <c r="M82" s="145">
        <v>5</v>
      </c>
      <c r="N82" s="145" t="s">
        <v>1246</v>
      </c>
      <c r="O82" s="145" t="s">
        <v>1258</v>
      </c>
      <c r="P82" s="146">
        <v>43101</v>
      </c>
      <c r="Q82" s="146">
        <v>43281</v>
      </c>
      <c r="R82" s="147" t="s">
        <v>1530</v>
      </c>
    </row>
    <row r="83" spans="1:18" ht="108" x14ac:dyDescent="0.25">
      <c r="A83" s="139" t="s">
        <v>39</v>
      </c>
      <c r="B83" s="359"/>
      <c r="C83" s="362"/>
      <c r="D83" s="148" t="s">
        <v>1531</v>
      </c>
      <c r="E83" s="148" t="s">
        <v>1532</v>
      </c>
      <c r="F83" s="143">
        <v>0.8</v>
      </c>
      <c r="G83" s="143">
        <v>0.85</v>
      </c>
      <c r="H83" s="143">
        <v>0.9</v>
      </c>
      <c r="I83" s="143">
        <v>1</v>
      </c>
      <c r="J83" s="143">
        <v>1</v>
      </c>
      <c r="K83" s="143">
        <v>1</v>
      </c>
      <c r="L83" s="160" t="s">
        <v>1529</v>
      </c>
      <c r="M83" s="145">
        <v>5</v>
      </c>
      <c r="N83" s="145" t="s">
        <v>1260</v>
      </c>
      <c r="O83" s="145" t="s">
        <v>1264</v>
      </c>
      <c r="P83" s="146">
        <v>43101</v>
      </c>
      <c r="Q83" s="146">
        <v>43343</v>
      </c>
      <c r="R83" s="147" t="s">
        <v>1533</v>
      </c>
    </row>
    <row r="84" spans="1:18" ht="36" x14ac:dyDescent="0.25">
      <c r="A84" s="139" t="s">
        <v>39</v>
      </c>
      <c r="B84" s="359"/>
      <c r="C84" s="362"/>
      <c r="D84" s="148" t="s">
        <v>1534</v>
      </c>
      <c r="E84" s="148" t="s">
        <v>1535</v>
      </c>
      <c r="F84" s="143">
        <v>0.5</v>
      </c>
      <c r="G84" s="143">
        <v>0.55000000000000004</v>
      </c>
      <c r="H84" s="143">
        <v>0.6</v>
      </c>
      <c r="I84" s="143">
        <v>0.7</v>
      </c>
      <c r="J84" s="143">
        <v>0.8</v>
      </c>
      <c r="K84" s="143">
        <v>1</v>
      </c>
      <c r="L84" s="160" t="s">
        <v>1529</v>
      </c>
      <c r="M84" s="145">
        <v>5</v>
      </c>
      <c r="N84" s="145" t="s">
        <v>1260</v>
      </c>
      <c r="O84" s="145" t="s">
        <v>1264</v>
      </c>
      <c r="P84" s="146">
        <v>43101</v>
      </c>
      <c r="Q84" s="146">
        <v>43446</v>
      </c>
      <c r="R84" s="147" t="s">
        <v>1536</v>
      </c>
    </row>
    <row r="85" spans="1:18" ht="72" x14ac:dyDescent="0.25">
      <c r="A85" s="139" t="s">
        <v>39</v>
      </c>
      <c r="B85" s="360"/>
      <c r="C85" s="362"/>
      <c r="D85" s="148" t="s">
        <v>1537</v>
      </c>
      <c r="E85" s="148" t="s">
        <v>1538</v>
      </c>
      <c r="F85" s="143">
        <v>0.5</v>
      </c>
      <c r="G85" s="143">
        <v>0.55000000000000004</v>
      </c>
      <c r="H85" s="143">
        <v>0.6</v>
      </c>
      <c r="I85" s="143">
        <v>0.7</v>
      </c>
      <c r="J85" s="143">
        <v>0.8</v>
      </c>
      <c r="K85" s="143">
        <v>1</v>
      </c>
      <c r="L85" s="160" t="s">
        <v>1529</v>
      </c>
      <c r="M85" s="145">
        <v>5</v>
      </c>
      <c r="N85" s="145" t="s">
        <v>1260</v>
      </c>
      <c r="O85" s="145" t="s">
        <v>1264</v>
      </c>
      <c r="P85" s="146">
        <v>43101</v>
      </c>
      <c r="Q85" s="146">
        <v>43446</v>
      </c>
      <c r="R85" s="147" t="s">
        <v>1539</v>
      </c>
    </row>
    <row r="86" spans="1:18" ht="84" x14ac:dyDescent="0.25">
      <c r="A86" s="139" t="s">
        <v>39</v>
      </c>
      <c r="B86" s="358" t="s">
        <v>200</v>
      </c>
      <c r="C86" s="362" t="s">
        <v>1540</v>
      </c>
      <c r="D86" s="148" t="s">
        <v>1541</v>
      </c>
      <c r="E86" s="148" t="s">
        <v>1542</v>
      </c>
      <c r="F86" s="143">
        <v>0.1</v>
      </c>
      <c r="G86" s="143">
        <v>0.2</v>
      </c>
      <c r="H86" s="143">
        <v>0.4</v>
      </c>
      <c r="I86" s="143">
        <v>0.6</v>
      </c>
      <c r="J86" s="143">
        <v>0.8</v>
      </c>
      <c r="K86" s="143">
        <v>1</v>
      </c>
      <c r="L86" s="160" t="s">
        <v>1529</v>
      </c>
      <c r="M86" s="145">
        <v>5</v>
      </c>
      <c r="N86" s="145" t="s">
        <v>1260</v>
      </c>
      <c r="O86" s="145" t="s">
        <v>1264</v>
      </c>
      <c r="P86" s="146">
        <v>43101</v>
      </c>
      <c r="Q86" s="146">
        <v>43465</v>
      </c>
      <c r="R86" s="147" t="s">
        <v>1543</v>
      </c>
    </row>
    <row r="87" spans="1:18" ht="60" x14ac:dyDescent="0.25">
      <c r="A87" s="139" t="s">
        <v>39</v>
      </c>
      <c r="B87" s="359"/>
      <c r="C87" s="362"/>
      <c r="D87" s="148" t="s">
        <v>1544</v>
      </c>
      <c r="E87" s="148" t="s">
        <v>1545</v>
      </c>
      <c r="F87" s="143">
        <v>0</v>
      </c>
      <c r="G87" s="143">
        <v>0.1</v>
      </c>
      <c r="H87" s="143">
        <v>0.2</v>
      </c>
      <c r="I87" s="143">
        <v>0.4</v>
      </c>
      <c r="J87" s="143">
        <v>0.6</v>
      </c>
      <c r="K87" s="143">
        <v>1</v>
      </c>
      <c r="L87" s="160" t="s">
        <v>1529</v>
      </c>
      <c r="M87" s="145">
        <v>5</v>
      </c>
      <c r="N87" s="145" t="s">
        <v>1260</v>
      </c>
      <c r="O87" s="145" t="s">
        <v>1264</v>
      </c>
      <c r="P87" s="146">
        <v>43160</v>
      </c>
      <c r="Q87" s="146">
        <v>43465</v>
      </c>
      <c r="R87" s="147" t="s">
        <v>1546</v>
      </c>
    </row>
    <row r="88" spans="1:18" ht="80.25" customHeight="1" x14ac:dyDescent="0.25">
      <c r="A88" s="139" t="s">
        <v>39</v>
      </c>
      <c r="B88" s="360"/>
      <c r="C88" s="362"/>
      <c r="D88" s="415" t="s">
        <v>1690</v>
      </c>
      <c r="E88" s="148" t="s">
        <v>1547</v>
      </c>
      <c r="F88" s="143">
        <v>0.1</v>
      </c>
      <c r="G88" s="143">
        <v>0.3</v>
      </c>
      <c r="H88" s="143">
        <v>0.8</v>
      </c>
      <c r="I88" s="143">
        <v>1</v>
      </c>
      <c r="J88" s="143">
        <v>1</v>
      </c>
      <c r="K88" s="143">
        <v>1</v>
      </c>
      <c r="L88" s="160" t="s">
        <v>1529</v>
      </c>
      <c r="M88" s="145">
        <v>5</v>
      </c>
      <c r="N88" s="145" t="s">
        <v>1260</v>
      </c>
      <c r="O88" s="145" t="s">
        <v>1264</v>
      </c>
      <c r="P88" s="146">
        <v>43101</v>
      </c>
      <c r="Q88" s="146">
        <v>43343</v>
      </c>
      <c r="R88" s="147" t="s">
        <v>1548</v>
      </c>
    </row>
    <row r="89" spans="1:18" ht="97.5" customHeight="1" x14ac:dyDescent="0.25">
      <c r="A89" s="139" t="s">
        <v>39</v>
      </c>
      <c r="B89" s="358" t="s">
        <v>201</v>
      </c>
      <c r="C89" s="362" t="s">
        <v>1549</v>
      </c>
      <c r="D89" s="415" t="s">
        <v>1691</v>
      </c>
      <c r="E89" s="148" t="s">
        <v>1550</v>
      </c>
      <c r="F89" s="143">
        <v>0</v>
      </c>
      <c r="G89" s="143">
        <v>0.1</v>
      </c>
      <c r="H89" s="143">
        <v>0.2</v>
      </c>
      <c r="I89" s="143">
        <v>0.3</v>
      </c>
      <c r="J89" s="143">
        <v>0.4</v>
      </c>
      <c r="K89" s="143">
        <v>1</v>
      </c>
      <c r="L89" s="160" t="s">
        <v>1529</v>
      </c>
      <c r="M89" s="145">
        <v>5</v>
      </c>
      <c r="N89" s="145" t="s">
        <v>1260</v>
      </c>
      <c r="O89" s="145" t="s">
        <v>1264</v>
      </c>
      <c r="P89" s="146">
        <v>43160</v>
      </c>
      <c r="Q89" s="146">
        <v>43404</v>
      </c>
      <c r="R89" s="147" t="s">
        <v>1551</v>
      </c>
    </row>
    <row r="90" spans="1:18" ht="80.25" customHeight="1" x14ac:dyDescent="0.25">
      <c r="A90" s="139" t="s">
        <v>39</v>
      </c>
      <c r="B90" s="360"/>
      <c r="C90" s="362"/>
      <c r="D90" s="415" t="s">
        <v>1692</v>
      </c>
      <c r="E90" s="148" t="s">
        <v>1552</v>
      </c>
      <c r="F90" s="143">
        <v>0.1</v>
      </c>
      <c r="G90" s="143">
        <v>0.2</v>
      </c>
      <c r="H90" s="143">
        <v>0.5</v>
      </c>
      <c r="I90" s="143">
        <v>0.7</v>
      </c>
      <c r="J90" s="143">
        <v>1</v>
      </c>
      <c r="K90" s="143">
        <v>1</v>
      </c>
      <c r="L90" s="160" t="s">
        <v>1529</v>
      </c>
      <c r="M90" s="292">
        <v>5</v>
      </c>
      <c r="N90" s="292" t="s">
        <v>1260</v>
      </c>
      <c r="O90" s="292" t="s">
        <v>1264</v>
      </c>
      <c r="P90" s="146">
        <v>43101</v>
      </c>
      <c r="Q90" s="146">
        <v>43404</v>
      </c>
      <c r="R90" s="147" t="s">
        <v>1553</v>
      </c>
    </row>
    <row r="91" spans="1:18" ht="216" x14ac:dyDescent="0.25">
      <c r="A91" s="139" t="s">
        <v>40</v>
      </c>
      <c r="B91" s="140" t="s">
        <v>202</v>
      </c>
      <c r="C91" s="151" t="s">
        <v>1554</v>
      </c>
      <c r="D91" s="148" t="s">
        <v>1555</v>
      </c>
      <c r="E91" s="148" t="s">
        <v>1556</v>
      </c>
      <c r="F91" s="143">
        <v>1</v>
      </c>
      <c r="G91" s="143">
        <v>1</v>
      </c>
      <c r="H91" s="143">
        <v>1</v>
      </c>
      <c r="I91" s="143">
        <v>1</v>
      </c>
      <c r="J91" s="143">
        <v>1</v>
      </c>
      <c r="K91" s="143">
        <v>1</v>
      </c>
      <c r="L91" s="145" t="s">
        <v>1557</v>
      </c>
      <c r="M91" s="145">
        <v>1</v>
      </c>
      <c r="N91" s="145" t="s">
        <v>1156</v>
      </c>
      <c r="O91" s="145" t="s">
        <v>1160</v>
      </c>
      <c r="P91" s="146">
        <v>43101</v>
      </c>
      <c r="Q91" s="146">
        <v>43465</v>
      </c>
      <c r="R91" s="147" t="s">
        <v>1558</v>
      </c>
    </row>
    <row r="92" spans="1:18" ht="120" x14ac:dyDescent="0.25">
      <c r="A92" s="139" t="s">
        <v>40</v>
      </c>
      <c r="B92" s="140" t="s">
        <v>203</v>
      </c>
      <c r="C92" s="142" t="s">
        <v>1559</v>
      </c>
      <c r="D92" s="148" t="s">
        <v>1560</v>
      </c>
      <c r="E92" s="148" t="s">
        <v>1561</v>
      </c>
      <c r="F92" s="143">
        <v>1</v>
      </c>
      <c r="G92" s="143">
        <v>1</v>
      </c>
      <c r="H92" s="143">
        <v>1</v>
      </c>
      <c r="I92" s="143">
        <v>1</v>
      </c>
      <c r="J92" s="143">
        <v>1</v>
      </c>
      <c r="K92" s="143">
        <v>1</v>
      </c>
      <c r="L92" s="145" t="s">
        <v>1557</v>
      </c>
      <c r="M92" s="145">
        <v>1</v>
      </c>
      <c r="N92" s="145" t="s">
        <v>1118</v>
      </c>
      <c r="O92" s="145" t="s">
        <v>1122</v>
      </c>
      <c r="P92" s="146">
        <v>43101</v>
      </c>
      <c r="Q92" s="146">
        <v>43465</v>
      </c>
      <c r="R92" s="147" t="s">
        <v>1558</v>
      </c>
    </row>
    <row r="93" spans="1:18" ht="324" x14ac:dyDescent="0.25">
      <c r="A93" s="139" t="s">
        <v>40</v>
      </c>
      <c r="B93" s="140" t="s">
        <v>204</v>
      </c>
      <c r="C93" s="148" t="s">
        <v>1562</v>
      </c>
      <c r="D93" s="148" t="s">
        <v>1563</v>
      </c>
      <c r="E93" s="148" t="s">
        <v>1564</v>
      </c>
      <c r="F93" s="143">
        <v>1</v>
      </c>
      <c r="G93" s="143">
        <v>1</v>
      </c>
      <c r="H93" s="143">
        <v>1</v>
      </c>
      <c r="I93" s="143">
        <v>1</v>
      </c>
      <c r="J93" s="143">
        <v>1</v>
      </c>
      <c r="K93" s="143">
        <v>1</v>
      </c>
      <c r="L93" s="145" t="s">
        <v>1557</v>
      </c>
      <c r="M93" s="145">
        <v>1</v>
      </c>
      <c r="N93" s="145" t="s">
        <v>1118</v>
      </c>
      <c r="O93" s="145" t="s">
        <v>1124</v>
      </c>
      <c r="P93" s="146">
        <v>43101</v>
      </c>
      <c r="Q93" s="146">
        <v>43465</v>
      </c>
      <c r="R93" s="147" t="s">
        <v>1558</v>
      </c>
    </row>
    <row r="94" spans="1:18" ht="171.75" customHeight="1" x14ac:dyDescent="0.25">
      <c r="A94" s="183" t="s">
        <v>41</v>
      </c>
      <c r="B94" s="140" t="s">
        <v>205</v>
      </c>
      <c r="C94" s="148" t="s">
        <v>1565</v>
      </c>
      <c r="D94" s="148" t="s">
        <v>1566</v>
      </c>
      <c r="E94" s="184" t="s">
        <v>1567</v>
      </c>
      <c r="F94" s="143">
        <v>0</v>
      </c>
      <c r="G94" s="143">
        <v>0.25</v>
      </c>
      <c r="H94" s="143">
        <v>0.5</v>
      </c>
      <c r="I94" s="143">
        <v>0.5</v>
      </c>
      <c r="J94" s="143">
        <v>0.75</v>
      </c>
      <c r="K94" s="143">
        <v>1</v>
      </c>
      <c r="L94" s="145" t="s">
        <v>1568</v>
      </c>
      <c r="M94" s="145">
        <v>1</v>
      </c>
      <c r="N94" s="145" t="s">
        <v>1345</v>
      </c>
      <c r="O94" s="145" t="s">
        <v>1124</v>
      </c>
      <c r="P94" s="146">
        <v>43101</v>
      </c>
      <c r="Q94" s="146">
        <v>43465</v>
      </c>
      <c r="R94" s="147" t="s">
        <v>1569</v>
      </c>
    </row>
    <row r="95" spans="1:18" ht="126" customHeight="1" x14ac:dyDescent="0.25">
      <c r="A95" s="183" t="s">
        <v>41</v>
      </c>
      <c r="B95" s="140" t="s">
        <v>206</v>
      </c>
      <c r="C95" s="185" t="s">
        <v>1570</v>
      </c>
      <c r="D95" s="148" t="s">
        <v>1571</v>
      </c>
      <c r="E95" s="184" t="s">
        <v>1572</v>
      </c>
      <c r="F95" s="143">
        <v>0.17</v>
      </c>
      <c r="G95" s="143">
        <v>0.33</v>
      </c>
      <c r="H95" s="143">
        <v>0.5</v>
      </c>
      <c r="I95" s="143">
        <v>0.67</v>
      </c>
      <c r="J95" s="143">
        <v>0.83</v>
      </c>
      <c r="K95" s="143">
        <v>1</v>
      </c>
      <c r="L95" s="145" t="s">
        <v>1573</v>
      </c>
      <c r="M95" s="145">
        <v>1</v>
      </c>
      <c r="N95" s="145" t="s">
        <v>1118</v>
      </c>
      <c r="O95" s="145" t="s">
        <v>1126</v>
      </c>
      <c r="P95" s="146">
        <v>43101</v>
      </c>
      <c r="Q95" s="146">
        <v>43465</v>
      </c>
      <c r="R95" s="147" t="s">
        <v>1574</v>
      </c>
    </row>
    <row r="96" spans="1:18" ht="48" x14ac:dyDescent="0.25">
      <c r="A96" s="183" t="s">
        <v>41</v>
      </c>
      <c r="B96" s="140" t="s">
        <v>207</v>
      </c>
      <c r="C96" s="185" t="s">
        <v>1575</v>
      </c>
      <c r="D96" s="148" t="s">
        <v>1576</v>
      </c>
      <c r="E96" s="184" t="s">
        <v>1577</v>
      </c>
      <c r="F96" s="143">
        <f>2/12</f>
        <v>0.16666666666666666</v>
      </c>
      <c r="G96" s="143">
        <f>F96*2</f>
        <v>0.33333333333333331</v>
      </c>
      <c r="H96" s="143">
        <f>F96+G96</f>
        <v>0.5</v>
      </c>
      <c r="I96" s="143">
        <f>F96+H96</f>
        <v>0.66666666666666663</v>
      </c>
      <c r="J96" s="143">
        <f>F96+I96</f>
        <v>0.83333333333333326</v>
      </c>
      <c r="K96" s="143">
        <v>1</v>
      </c>
      <c r="L96" s="145" t="s">
        <v>1573</v>
      </c>
      <c r="M96" s="145">
        <v>1</v>
      </c>
      <c r="N96" s="145" t="s">
        <v>1118</v>
      </c>
      <c r="O96" s="145" t="s">
        <v>1126</v>
      </c>
      <c r="P96" s="146">
        <v>43101</v>
      </c>
      <c r="Q96" s="146">
        <v>43465</v>
      </c>
      <c r="R96" s="147" t="s">
        <v>1574</v>
      </c>
    </row>
    <row r="97" spans="1:18" ht="204" customHeight="1" x14ac:dyDescent="0.25">
      <c r="A97" s="183" t="s">
        <v>41</v>
      </c>
      <c r="B97" s="358" t="s">
        <v>208</v>
      </c>
      <c r="C97" s="390" t="s">
        <v>1578</v>
      </c>
      <c r="D97" s="148" t="s">
        <v>1579</v>
      </c>
      <c r="E97" s="184" t="s">
        <v>1580</v>
      </c>
      <c r="F97" s="143">
        <v>0</v>
      </c>
      <c r="G97" s="143">
        <v>0.33</v>
      </c>
      <c r="H97" s="143">
        <v>0.33</v>
      </c>
      <c r="I97" s="143">
        <v>0.66</v>
      </c>
      <c r="J97" s="143">
        <v>0.66</v>
      </c>
      <c r="K97" s="143">
        <v>1</v>
      </c>
      <c r="L97" s="145" t="s">
        <v>1573</v>
      </c>
      <c r="M97" s="145">
        <v>1</v>
      </c>
      <c r="N97" s="145" t="s">
        <v>1118</v>
      </c>
      <c r="O97" s="145" t="s">
        <v>1126</v>
      </c>
      <c r="P97" s="146">
        <v>43101</v>
      </c>
      <c r="Q97" s="146">
        <v>43465</v>
      </c>
      <c r="R97" s="147" t="s">
        <v>1574</v>
      </c>
    </row>
    <row r="98" spans="1:18" ht="72" x14ac:dyDescent="0.25">
      <c r="A98" s="183" t="s">
        <v>41</v>
      </c>
      <c r="B98" s="359"/>
      <c r="C98" s="391"/>
      <c r="D98" s="148" t="s">
        <v>1581</v>
      </c>
      <c r="E98" s="184" t="s">
        <v>1582</v>
      </c>
      <c r="F98" s="143">
        <v>0</v>
      </c>
      <c r="G98" s="143">
        <v>0.25</v>
      </c>
      <c r="H98" s="143">
        <v>0.5</v>
      </c>
      <c r="I98" s="143">
        <v>0.5</v>
      </c>
      <c r="J98" s="143">
        <v>0.75</v>
      </c>
      <c r="K98" s="143">
        <v>1</v>
      </c>
      <c r="L98" s="145" t="s">
        <v>1573</v>
      </c>
      <c r="M98" s="145">
        <v>1</v>
      </c>
      <c r="N98" s="145" t="s">
        <v>1118</v>
      </c>
      <c r="O98" s="145" t="s">
        <v>1124</v>
      </c>
      <c r="P98" s="146">
        <v>43101</v>
      </c>
      <c r="Q98" s="146">
        <v>43465</v>
      </c>
      <c r="R98" s="147" t="s">
        <v>1574</v>
      </c>
    </row>
    <row r="99" spans="1:18" ht="156" x14ac:dyDescent="0.25">
      <c r="A99" s="183" t="s">
        <v>41</v>
      </c>
      <c r="B99" s="359"/>
      <c r="C99" s="391"/>
      <c r="D99" s="148" t="s">
        <v>1583</v>
      </c>
      <c r="E99" s="184" t="s">
        <v>1584</v>
      </c>
      <c r="F99" s="143">
        <f>2/12</f>
        <v>0.16666666666666666</v>
      </c>
      <c r="G99" s="143">
        <f>F99*2</f>
        <v>0.33333333333333331</v>
      </c>
      <c r="H99" s="143">
        <f>F99+G99</f>
        <v>0.5</v>
      </c>
      <c r="I99" s="143">
        <f>F99+H99</f>
        <v>0.66666666666666663</v>
      </c>
      <c r="J99" s="143">
        <f>F99+I99</f>
        <v>0.83333333333333326</v>
      </c>
      <c r="K99" s="143">
        <v>1</v>
      </c>
      <c r="L99" s="145" t="s">
        <v>1573</v>
      </c>
      <c r="M99" s="145">
        <v>1</v>
      </c>
      <c r="N99" s="145" t="s">
        <v>1118</v>
      </c>
      <c r="O99" s="145" t="s">
        <v>1124</v>
      </c>
      <c r="P99" s="146">
        <v>43101</v>
      </c>
      <c r="Q99" s="146">
        <v>43465</v>
      </c>
      <c r="R99" s="147" t="s">
        <v>1574</v>
      </c>
    </row>
    <row r="100" spans="1:18" ht="60" x14ac:dyDescent="0.25">
      <c r="A100" s="183" t="s">
        <v>41</v>
      </c>
      <c r="B100" s="359"/>
      <c r="C100" s="391"/>
      <c r="D100" s="148" t="s">
        <v>1585</v>
      </c>
      <c r="E100" s="184" t="s">
        <v>1586</v>
      </c>
      <c r="F100" s="143">
        <v>0</v>
      </c>
      <c r="G100" s="143">
        <v>0.25</v>
      </c>
      <c r="H100" s="143">
        <v>0.5</v>
      </c>
      <c r="I100" s="143">
        <v>0.5</v>
      </c>
      <c r="J100" s="143">
        <v>0.75</v>
      </c>
      <c r="K100" s="143">
        <v>1</v>
      </c>
      <c r="L100" s="145" t="s">
        <v>1573</v>
      </c>
      <c r="M100" s="184">
        <v>1</v>
      </c>
      <c r="N100" s="184" t="s">
        <v>1345</v>
      </c>
      <c r="O100" s="184" t="s">
        <v>1126</v>
      </c>
      <c r="P100" s="146">
        <v>43101</v>
      </c>
      <c r="Q100" s="146">
        <v>43465</v>
      </c>
      <c r="R100" s="186" t="s">
        <v>1574</v>
      </c>
    </row>
    <row r="101" spans="1:18" ht="132" x14ac:dyDescent="0.25">
      <c r="A101" s="183" t="s">
        <v>41</v>
      </c>
      <c r="B101" s="360"/>
      <c r="C101" s="392"/>
      <c r="D101" s="148" t="s">
        <v>1587</v>
      </c>
      <c r="E101" s="184" t="s">
        <v>1588</v>
      </c>
      <c r="F101" s="143">
        <f>6/36</f>
        <v>0.16666666666666666</v>
      </c>
      <c r="G101" s="143">
        <f>12/36</f>
        <v>0.33333333333333331</v>
      </c>
      <c r="H101" s="143">
        <f>18/36</f>
        <v>0.5</v>
      </c>
      <c r="I101" s="143">
        <f>24/36</f>
        <v>0.66666666666666663</v>
      </c>
      <c r="J101" s="143">
        <f>30/36</f>
        <v>0.83333333333333337</v>
      </c>
      <c r="K101" s="143">
        <f>36/36</f>
        <v>1</v>
      </c>
      <c r="L101" s="145" t="s">
        <v>1568</v>
      </c>
      <c r="M101" s="184">
        <v>1</v>
      </c>
      <c r="N101" s="184" t="s">
        <v>1345</v>
      </c>
      <c r="O101" s="184" t="s">
        <v>1122</v>
      </c>
      <c r="P101" s="146">
        <v>43101</v>
      </c>
      <c r="Q101" s="146">
        <v>43465</v>
      </c>
      <c r="R101" s="186" t="s">
        <v>1574</v>
      </c>
    </row>
    <row r="102" spans="1:18" ht="96" x14ac:dyDescent="0.25">
      <c r="A102" s="139" t="s">
        <v>42</v>
      </c>
      <c r="B102" s="140" t="s">
        <v>209</v>
      </c>
      <c r="C102" s="148" t="s">
        <v>1589</v>
      </c>
      <c r="D102" s="148" t="s">
        <v>1590</v>
      </c>
      <c r="E102" s="148" t="s">
        <v>1591</v>
      </c>
      <c r="F102" s="143">
        <v>0</v>
      </c>
      <c r="G102" s="143">
        <v>0.2</v>
      </c>
      <c r="H102" s="143">
        <v>0.4</v>
      </c>
      <c r="I102" s="143">
        <v>0.6</v>
      </c>
      <c r="J102" s="143">
        <v>0.8</v>
      </c>
      <c r="K102" s="143">
        <v>1</v>
      </c>
      <c r="L102" s="145" t="s">
        <v>1573</v>
      </c>
      <c r="M102" s="145">
        <v>1</v>
      </c>
      <c r="N102" s="145" t="s">
        <v>1132</v>
      </c>
      <c r="O102" s="145" t="s">
        <v>1134</v>
      </c>
      <c r="P102" s="146">
        <v>43160</v>
      </c>
      <c r="Q102" s="146">
        <v>43465</v>
      </c>
      <c r="R102" s="147" t="s">
        <v>1592</v>
      </c>
    </row>
    <row r="103" spans="1:18" ht="87.75" customHeight="1" x14ac:dyDescent="0.25">
      <c r="A103" s="139" t="s">
        <v>42</v>
      </c>
      <c r="B103" s="140" t="s">
        <v>210</v>
      </c>
      <c r="C103" s="148" t="s">
        <v>1593</v>
      </c>
      <c r="D103" s="148" t="s">
        <v>1594</v>
      </c>
      <c r="E103" s="148" t="s">
        <v>1595</v>
      </c>
      <c r="F103" s="143">
        <f>8.33%*2</f>
        <v>0.1666</v>
      </c>
      <c r="G103" s="143">
        <f>8.33%*4</f>
        <v>0.3332</v>
      </c>
      <c r="H103" s="143">
        <f>8.33%*6</f>
        <v>0.49980000000000002</v>
      </c>
      <c r="I103" s="143">
        <f>8.33%*8</f>
        <v>0.66639999999999999</v>
      </c>
      <c r="J103" s="143">
        <f>8.33%*10</f>
        <v>0.83299999999999996</v>
      </c>
      <c r="K103" s="143">
        <f>8.33%*12</f>
        <v>0.99960000000000004</v>
      </c>
      <c r="L103" s="145" t="s">
        <v>1573</v>
      </c>
      <c r="M103" s="145">
        <v>1</v>
      </c>
      <c r="N103" s="145" t="s">
        <v>1132</v>
      </c>
      <c r="O103" s="145" t="s">
        <v>1140</v>
      </c>
      <c r="P103" s="146">
        <v>43101</v>
      </c>
      <c r="Q103" s="146">
        <v>43465</v>
      </c>
      <c r="R103" s="147" t="s">
        <v>1592</v>
      </c>
    </row>
    <row r="104" spans="1:18" ht="133.5" customHeight="1" x14ac:dyDescent="0.25">
      <c r="A104" s="378" t="s">
        <v>42</v>
      </c>
      <c r="B104" s="358" t="s">
        <v>211</v>
      </c>
      <c r="C104" s="362" t="s">
        <v>1596</v>
      </c>
      <c r="D104" s="148" t="s">
        <v>1597</v>
      </c>
      <c r="E104" s="187" t="s">
        <v>1598</v>
      </c>
      <c r="F104" s="143">
        <f t="shared" ref="F104" si="1">8.33%*2</f>
        <v>0.1666</v>
      </c>
      <c r="G104" s="143">
        <f t="shared" ref="G104" si="2">8.33%*4</f>
        <v>0.3332</v>
      </c>
      <c r="H104" s="143">
        <f t="shared" ref="H104" si="3">8.33%*6</f>
        <v>0.49980000000000002</v>
      </c>
      <c r="I104" s="143">
        <f t="shared" ref="I104" si="4">8.33%*8</f>
        <v>0.66639999999999999</v>
      </c>
      <c r="J104" s="143">
        <f t="shared" ref="J104" si="5">8.33%*10</f>
        <v>0.83299999999999996</v>
      </c>
      <c r="K104" s="143">
        <f t="shared" ref="K104" si="6">8.33%*12</f>
        <v>0.99960000000000004</v>
      </c>
      <c r="L104" s="145" t="s">
        <v>1573</v>
      </c>
      <c r="M104" s="145">
        <v>1</v>
      </c>
      <c r="N104" s="145" t="s">
        <v>1132</v>
      </c>
      <c r="O104" s="145" t="s">
        <v>1136</v>
      </c>
      <c r="P104" s="146">
        <v>43101</v>
      </c>
      <c r="Q104" s="146">
        <v>43100</v>
      </c>
      <c r="R104" s="147" t="s">
        <v>1592</v>
      </c>
    </row>
    <row r="105" spans="1:18" ht="108" x14ac:dyDescent="0.25">
      <c r="A105" s="378"/>
      <c r="B105" s="360"/>
      <c r="C105" s="362"/>
      <c r="D105" s="148" t="s">
        <v>1599</v>
      </c>
      <c r="E105" s="187" t="s">
        <v>1600</v>
      </c>
      <c r="F105" s="143">
        <v>0.31</v>
      </c>
      <c r="G105" s="143">
        <v>0.7</v>
      </c>
      <c r="H105" s="143">
        <v>1</v>
      </c>
      <c r="I105" s="143">
        <v>1</v>
      </c>
      <c r="J105" s="143">
        <v>1</v>
      </c>
      <c r="K105" s="143">
        <v>1</v>
      </c>
      <c r="L105" s="145" t="s">
        <v>1573</v>
      </c>
      <c r="M105" s="145">
        <v>1</v>
      </c>
      <c r="N105" s="145" t="s">
        <v>1132</v>
      </c>
      <c r="O105" s="145" t="s">
        <v>1136</v>
      </c>
      <c r="P105" s="146">
        <v>43101</v>
      </c>
      <c r="Q105" s="146">
        <v>42916</v>
      </c>
      <c r="R105" s="147" t="s">
        <v>1592</v>
      </c>
    </row>
    <row r="106" spans="1:18" ht="36" x14ac:dyDescent="0.25">
      <c r="A106" s="139" t="s">
        <v>38</v>
      </c>
      <c r="B106" s="358" t="s">
        <v>212</v>
      </c>
      <c r="C106" s="362" t="s">
        <v>1601</v>
      </c>
      <c r="D106" s="148" t="s">
        <v>1602</v>
      </c>
      <c r="E106" s="148" t="s">
        <v>1603</v>
      </c>
      <c r="F106" s="143">
        <v>0.1</v>
      </c>
      <c r="G106" s="143">
        <v>0.2</v>
      </c>
      <c r="H106" s="143">
        <v>0.4</v>
      </c>
      <c r="I106" s="143">
        <v>0.6</v>
      </c>
      <c r="J106" s="143">
        <v>0.8</v>
      </c>
      <c r="K106" s="143">
        <v>0.999</v>
      </c>
      <c r="L106" s="145" t="s">
        <v>1573</v>
      </c>
      <c r="M106" s="145">
        <v>1</v>
      </c>
      <c r="N106" s="145" t="s">
        <v>1142</v>
      </c>
      <c r="O106" s="145" t="s">
        <v>1152</v>
      </c>
      <c r="P106" s="146">
        <v>43101</v>
      </c>
      <c r="Q106" s="146">
        <v>43465</v>
      </c>
      <c r="R106" s="147" t="s">
        <v>1604</v>
      </c>
    </row>
    <row r="107" spans="1:18" ht="79.5" customHeight="1" x14ac:dyDescent="0.25">
      <c r="A107" s="139" t="s">
        <v>38</v>
      </c>
      <c r="B107" s="360"/>
      <c r="C107" s="362"/>
      <c r="D107" s="148" t="s">
        <v>1605</v>
      </c>
      <c r="E107" s="148" t="s">
        <v>1606</v>
      </c>
      <c r="F107" s="143">
        <v>0.1</v>
      </c>
      <c r="G107" s="143">
        <v>0.2</v>
      </c>
      <c r="H107" s="143">
        <v>0.4</v>
      </c>
      <c r="I107" s="143">
        <v>0.6</v>
      </c>
      <c r="J107" s="143">
        <v>0.8</v>
      </c>
      <c r="K107" s="143">
        <v>0.999</v>
      </c>
      <c r="L107" s="145" t="s">
        <v>1573</v>
      </c>
      <c r="M107" s="145">
        <v>1</v>
      </c>
      <c r="N107" s="145" t="s">
        <v>1142</v>
      </c>
      <c r="O107" s="145" t="s">
        <v>1152</v>
      </c>
      <c r="P107" s="146">
        <v>43101</v>
      </c>
      <c r="Q107" s="146">
        <v>43465</v>
      </c>
      <c r="R107" s="147" t="s">
        <v>1604</v>
      </c>
    </row>
    <row r="108" spans="1:18" ht="60" x14ac:dyDescent="0.25">
      <c r="A108" s="139" t="s">
        <v>38</v>
      </c>
      <c r="B108" s="358" t="s">
        <v>213</v>
      </c>
      <c r="C108" s="362" t="s">
        <v>1607</v>
      </c>
      <c r="D108" s="148" t="s">
        <v>1608</v>
      </c>
      <c r="E108" s="148" t="s">
        <v>1609</v>
      </c>
      <c r="F108" s="143">
        <v>0.2</v>
      </c>
      <c r="G108" s="143">
        <v>0.4</v>
      </c>
      <c r="H108" s="143">
        <v>0.6</v>
      </c>
      <c r="I108" s="143">
        <v>0.7</v>
      </c>
      <c r="J108" s="143">
        <v>0.9</v>
      </c>
      <c r="K108" s="143">
        <v>1</v>
      </c>
      <c r="L108" s="145" t="s">
        <v>1573</v>
      </c>
      <c r="M108" s="145">
        <v>1</v>
      </c>
      <c r="N108" s="145" t="s">
        <v>1142</v>
      </c>
      <c r="O108" s="145" t="s">
        <v>1152</v>
      </c>
      <c r="P108" s="146">
        <v>43102</v>
      </c>
      <c r="Q108" s="146">
        <v>43465</v>
      </c>
      <c r="R108" s="147" t="s">
        <v>1604</v>
      </c>
    </row>
    <row r="109" spans="1:18" ht="72" x14ac:dyDescent="0.25">
      <c r="A109" s="139" t="s">
        <v>38</v>
      </c>
      <c r="B109" s="359"/>
      <c r="C109" s="362"/>
      <c r="D109" s="148" t="s">
        <v>1610</v>
      </c>
      <c r="E109" s="148" t="s">
        <v>1611</v>
      </c>
      <c r="F109" s="143">
        <v>0</v>
      </c>
      <c r="G109" s="143">
        <v>0.2</v>
      </c>
      <c r="H109" s="143">
        <v>0.4</v>
      </c>
      <c r="I109" s="143">
        <v>0.6</v>
      </c>
      <c r="J109" s="143">
        <v>0.8</v>
      </c>
      <c r="K109" s="143">
        <v>1</v>
      </c>
      <c r="L109" s="145" t="s">
        <v>1573</v>
      </c>
      <c r="M109" s="145">
        <v>1</v>
      </c>
      <c r="N109" s="145" t="s">
        <v>1142</v>
      </c>
      <c r="O109" s="145" t="s">
        <v>1152</v>
      </c>
      <c r="P109" s="146">
        <v>43133</v>
      </c>
      <c r="Q109" s="146">
        <v>43465</v>
      </c>
      <c r="R109" s="147" t="s">
        <v>1604</v>
      </c>
    </row>
    <row r="110" spans="1:18" ht="36" x14ac:dyDescent="0.25">
      <c r="A110" s="139" t="s">
        <v>38</v>
      </c>
      <c r="B110" s="359"/>
      <c r="C110" s="362"/>
      <c r="D110" s="148" t="s">
        <v>1612</v>
      </c>
      <c r="E110" s="148" t="s">
        <v>1613</v>
      </c>
      <c r="F110" s="143">
        <v>0</v>
      </c>
      <c r="G110" s="143">
        <v>0.2</v>
      </c>
      <c r="H110" s="143">
        <v>0.4</v>
      </c>
      <c r="I110" s="143">
        <v>0.6</v>
      </c>
      <c r="J110" s="143">
        <v>0.8</v>
      </c>
      <c r="K110" s="143">
        <v>1</v>
      </c>
      <c r="L110" s="145" t="s">
        <v>1573</v>
      </c>
      <c r="M110" s="145">
        <v>1</v>
      </c>
      <c r="N110" s="145" t="s">
        <v>1142</v>
      </c>
      <c r="O110" s="145" t="s">
        <v>1152</v>
      </c>
      <c r="P110" s="146">
        <v>43102</v>
      </c>
      <c r="Q110" s="146">
        <v>43465</v>
      </c>
      <c r="R110" s="147" t="s">
        <v>1604</v>
      </c>
    </row>
    <row r="111" spans="1:18" ht="48" x14ac:dyDescent="0.25">
      <c r="A111" s="139" t="s">
        <v>38</v>
      </c>
      <c r="B111" s="360"/>
      <c r="C111" s="362"/>
      <c r="D111" s="148" t="s">
        <v>1614</v>
      </c>
      <c r="E111" s="148" t="s">
        <v>1615</v>
      </c>
      <c r="F111" s="143">
        <v>0</v>
      </c>
      <c r="G111" s="143">
        <v>0.2</v>
      </c>
      <c r="H111" s="143">
        <v>0.4</v>
      </c>
      <c r="I111" s="143">
        <v>0.6</v>
      </c>
      <c r="J111" s="143">
        <v>0.8</v>
      </c>
      <c r="K111" s="143">
        <v>1</v>
      </c>
      <c r="L111" s="145" t="s">
        <v>1573</v>
      </c>
      <c r="M111" s="145">
        <v>1</v>
      </c>
      <c r="N111" s="145" t="s">
        <v>1142</v>
      </c>
      <c r="O111" s="145" t="s">
        <v>1152</v>
      </c>
      <c r="P111" s="146">
        <v>43133</v>
      </c>
      <c r="Q111" s="146">
        <v>43465</v>
      </c>
      <c r="R111" s="147" t="s">
        <v>1604</v>
      </c>
    </row>
    <row r="112" spans="1:18" ht="72" x14ac:dyDescent="0.25">
      <c r="A112" s="139" t="s">
        <v>38</v>
      </c>
      <c r="B112" s="358" t="s">
        <v>214</v>
      </c>
      <c r="C112" s="362" t="s">
        <v>1616</v>
      </c>
      <c r="D112" s="148" t="s">
        <v>1617</v>
      </c>
      <c r="E112" s="148" t="s">
        <v>1618</v>
      </c>
      <c r="F112" s="143">
        <v>0</v>
      </c>
      <c r="G112" s="143">
        <v>0</v>
      </c>
      <c r="H112" s="143">
        <v>0</v>
      </c>
      <c r="I112" s="143">
        <v>0.75</v>
      </c>
      <c r="J112" s="143">
        <v>1</v>
      </c>
      <c r="K112" s="143">
        <v>1</v>
      </c>
      <c r="L112" s="145" t="s">
        <v>1619</v>
      </c>
      <c r="M112" s="145">
        <v>1</v>
      </c>
      <c r="N112" s="145" t="s">
        <v>1620</v>
      </c>
      <c r="O112" s="145" t="s">
        <v>1150</v>
      </c>
      <c r="P112" s="146">
        <v>43282</v>
      </c>
      <c r="Q112" s="146">
        <v>43404</v>
      </c>
      <c r="R112" s="147" t="s">
        <v>1604</v>
      </c>
    </row>
    <row r="113" spans="1:18" ht="36" x14ac:dyDescent="0.25">
      <c r="A113" s="139" t="s">
        <v>38</v>
      </c>
      <c r="B113" s="359"/>
      <c r="C113" s="362"/>
      <c r="D113" s="148" t="s">
        <v>1621</v>
      </c>
      <c r="E113" s="148" t="s">
        <v>1622</v>
      </c>
      <c r="F113" s="143">
        <v>0.05</v>
      </c>
      <c r="G113" s="143">
        <v>0.1</v>
      </c>
      <c r="H113" s="143">
        <v>0.2</v>
      </c>
      <c r="I113" s="143">
        <v>0.25</v>
      </c>
      <c r="J113" s="143">
        <v>0.5</v>
      </c>
      <c r="K113" s="143">
        <v>1</v>
      </c>
      <c r="L113" s="145" t="s">
        <v>1619</v>
      </c>
      <c r="M113" s="145">
        <v>1</v>
      </c>
      <c r="N113" s="145" t="s">
        <v>1620</v>
      </c>
      <c r="O113" s="145" t="s">
        <v>1150</v>
      </c>
      <c r="P113" s="146">
        <v>43101</v>
      </c>
      <c r="Q113" s="146">
        <v>43465</v>
      </c>
      <c r="R113" s="147" t="s">
        <v>1604</v>
      </c>
    </row>
    <row r="114" spans="1:18" ht="36" x14ac:dyDescent="0.25">
      <c r="A114" s="139" t="s">
        <v>38</v>
      </c>
      <c r="B114" s="360"/>
      <c r="C114" s="362"/>
      <c r="D114" s="148" t="s">
        <v>1623</v>
      </c>
      <c r="E114" s="148" t="s">
        <v>1624</v>
      </c>
      <c r="F114" s="143">
        <v>0</v>
      </c>
      <c r="G114" s="143">
        <v>0.4</v>
      </c>
      <c r="H114" s="143">
        <v>0.4</v>
      </c>
      <c r="I114" s="143">
        <v>0.4</v>
      </c>
      <c r="J114" s="143">
        <v>0.4</v>
      </c>
      <c r="K114" s="143">
        <v>1</v>
      </c>
      <c r="L114" s="145" t="s">
        <v>1619</v>
      </c>
      <c r="M114" s="145">
        <v>1</v>
      </c>
      <c r="N114" s="145" t="s">
        <v>1620</v>
      </c>
      <c r="O114" s="145" t="s">
        <v>1150</v>
      </c>
      <c r="P114" s="146">
        <v>43160</v>
      </c>
      <c r="Q114" s="146">
        <v>43465</v>
      </c>
      <c r="R114" s="147" t="s">
        <v>1604</v>
      </c>
    </row>
    <row r="115" spans="1:18" ht="84" x14ac:dyDescent="0.25">
      <c r="A115" s="139" t="s">
        <v>38</v>
      </c>
      <c r="B115" s="140" t="s">
        <v>215</v>
      </c>
      <c r="C115" s="148" t="s">
        <v>1625</v>
      </c>
      <c r="D115" s="148" t="s">
        <v>1626</v>
      </c>
      <c r="E115" s="148" t="s">
        <v>1627</v>
      </c>
      <c r="F115" s="143">
        <v>1</v>
      </c>
      <c r="G115" s="143">
        <v>1</v>
      </c>
      <c r="H115" s="143">
        <v>1</v>
      </c>
      <c r="I115" s="143">
        <v>1</v>
      </c>
      <c r="J115" s="143">
        <v>1</v>
      </c>
      <c r="K115" s="143">
        <v>1</v>
      </c>
      <c r="L115" s="145" t="s">
        <v>1573</v>
      </c>
      <c r="M115" s="145">
        <v>2</v>
      </c>
      <c r="N115" s="145" t="s">
        <v>1175</v>
      </c>
      <c r="O115" s="145" t="s">
        <v>1181</v>
      </c>
      <c r="P115" s="146">
        <v>43146</v>
      </c>
      <c r="Q115" s="146">
        <v>43465</v>
      </c>
      <c r="R115" s="147" t="s">
        <v>1604</v>
      </c>
    </row>
    <row r="116" spans="1:18" ht="36" x14ac:dyDescent="0.25">
      <c r="A116" s="139" t="s">
        <v>38</v>
      </c>
      <c r="B116" s="358" t="s">
        <v>216</v>
      </c>
      <c r="C116" s="362" t="s">
        <v>1628</v>
      </c>
      <c r="D116" s="148" t="s">
        <v>1629</v>
      </c>
      <c r="E116" s="148" t="s">
        <v>1630</v>
      </c>
      <c r="F116" s="143">
        <v>0.25</v>
      </c>
      <c r="G116" s="143">
        <v>0.5</v>
      </c>
      <c r="H116" s="143">
        <v>1</v>
      </c>
      <c r="I116" s="143">
        <v>1</v>
      </c>
      <c r="J116" s="143">
        <v>1</v>
      </c>
      <c r="K116" s="143">
        <v>1</v>
      </c>
      <c r="L116" s="145" t="s">
        <v>1573</v>
      </c>
      <c r="M116" s="145">
        <v>1</v>
      </c>
      <c r="N116" s="145" t="s">
        <v>1620</v>
      </c>
      <c r="O116" s="145" t="s">
        <v>1146</v>
      </c>
      <c r="P116" s="146">
        <v>43132</v>
      </c>
      <c r="Q116" s="146">
        <v>43465</v>
      </c>
      <c r="R116" s="147" t="s">
        <v>1604</v>
      </c>
    </row>
    <row r="117" spans="1:18" ht="60" x14ac:dyDescent="0.25">
      <c r="A117" s="139" t="s">
        <v>38</v>
      </c>
      <c r="B117" s="360"/>
      <c r="C117" s="362"/>
      <c r="D117" s="148" t="s">
        <v>1631</v>
      </c>
      <c r="E117" s="148" t="s">
        <v>1632</v>
      </c>
      <c r="F117" s="143">
        <v>0</v>
      </c>
      <c r="G117" s="143">
        <v>0.2</v>
      </c>
      <c r="H117" s="143">
        <v>0.4</v>
      </c>
      <c r="I117" s="143">
        <v>0.6</v>
      </c>
      <c r="J117" s="143">
        <v>0.8</v>
      </c>
      <c r="K117" s="143">
        <v>1</v>
      </c>
      <c r="L117" s="145" t="s">
        <v>1573</v>
      </c>
      <c r="M117" s="145">
        <v>1</v>
      </c>
      <c r="N117" s="145" t="s">
        <v>1620</v>
      </c>
      <c r="O117" s="145" t="s">
        <v>1146</v>
      </c>
      <c r="P117" s="146">
        <v>43132</v>
      </c>
      <c r="Q117" s="146">
        <v>43465</v>
      </c>
      <c r="R117" s="147" t="s">
        <v>1604</v>
      </c>
    </row>
    <row r="118" spans="1:18" ht="60.75" thickBot="1" x14ac:dyDescent="0.3">
      <c r="A118" s="165" t="s">
        <v>38</v>
      </c>
      <c r="B118" s="156" t="s">
        <v>217</v>
      </c>
      <c r="C118" s="188" t="s">
        <v>1633</v>
      </c>
      <c r="D118" s="188" t="s">
        <v>1634</v>
      </c>
      <c r="E118" s="188" t="s">
        <v>1635</v>
      </c>
      <c r="F118" s="152">
        <v>0.17</v>
      </c>
      <c r="G118" s="152">
        <v>0.33</v>
      </c>
      <c r="H118" s="152">
        <v>0.5</v>
      </c>
      <c r="I118" s="152">
        <v>0.66</v>
      </c>
      <c r="J118" s="152">
        <v>0.75</v>
      </c>
      <c r="K118" s="152">
        <v>1</v>
      </c>
      <c r="L118" s="189" t="s">
        <v>1573</v>
      </c>
      <c r="M118" s="189">
        <v>1</v>
      </c>
      <c r="N118" s="189" t="s">
        <v>1142</v>
      </c>
      <c r="O118" s="189" t="s">
        <v>1150</v>
      </c>
      <c r="P118" s="190">
        <v>43102</v>
      </c>
      <c r="Q118" s="190">
        <v>43465</v>
      </c>
      <c r="R118" s="191" t="s">
        <v>1604</v>
      </c>
    </row>
    <row r="119" spans="1:18" ht="120" x14ac:dyDescent="0.25">
      <c r="A119" s="192" t="s">
        <v>45</v>
      </c>
      <c r="B119" s="397" t="s">
        <v>218</v>
      </c>
      <c r="C119" s="398" t="s">
        <v>1636</v>
      </c>
      <c r="D119" s="193" t="s">
        <v>1637</v>
      </c>
      <c r="E119" s="194" t="s">
        <v>1638</v>
      </c>
      <c r="F119" s="195">
        <v>0</v>
      </c>
      <c r="G119" s="195">
        <v>0.19</v>
      </c>
      <c r="H119" s="195">
        <v>0.44</v>
      </c>
      <c r="I119" s="195">
        <v>0.63</v>
      </c>
      <c r="J119" s="195">
        <v>0.88</v>
      </c>
      <c r="K119" s="134">
        <v>1</v>
      </c>
      <c r="L119" s="136" t="s">
        <v>1639</v>
      </c>
      <c r="M119" s="136">
        <v>5</v>
      </c>
      <c r="N119" s="136" t="s">
        <v>1246</v>
      </c>
      <c r="O119" s="136" t="s">
        <v>1248</v>
      </c>
      <c r="P119" s="196">
        <v>43102</v>
      </c>
      <c r="Q119" s="196">
        <v>43465</v>
      </c>
      <c r="R119" s="197" t="s">
        <v>1640</v>
      </c>
    </row>
    <row r="120" spans="1:18" ht="60" x14ac:dyDescent="0.25">
      <c r="A120" s="183" t="s">
        <v>45</v>
      </c>
      <c r="B120" s="359"/>
      <c r="C120" s="399"/>
      <c r="D120" s="148" t="s">
        <v>1641</v>
      </c>
      <c r="E120" s="173" t="s">
        <v>1642</v>
      </c>
      <c r="F120" s="198">
        <v>0.31</v>
      </c>
      <c r="G120" s="198">
        <v>0.41</v>
      </c>
      <c r="H120" s="198">
        <v>0.55000000000000004</v>
      </c>
      <c r="I120" s="198">
        <v>0.72</v>
      </c>
      <c r="J120" s="198">
        <v>0.79</v>
      </c>
      <c r="K120" s="143">
        <v>1</v>
      </c>
      <c r="L120" s="145" t="s">
        <v>1639</v>
      </c>
      <c r="M120" s="145">
        <v>5</v>
      </c>
      <c r="N120" s="145" t="s">
        <v>1246</v>
      </c>
      <c r="O120" s="145" t="s">
        <v>1248</v>
      </c>
      <c r="P120" s="146">
        <v>43102</v>
      </c>
      <c r="Q120" s="146">
        <v>43465</v>
      </c>
      <c r="R120" s="199" t="s">
        <v>1640</v>
      </c>
    </row>
    <row r="121" spans="1:18" ht="96.75" thickBot="1" x14ac:dyDescent="0.3">
      <c r="A121" s="200" t="s">
        <v>45</v>
      </c>
      <c r="B121" s="395"/>
      <c r="C121" s="400"/>
      <c r="D121" s="201" t="s">
        <v>1643</v>
      </c>
      <c r="E121" s="202" t="s">
        <v>1644</v>
      </c>
      <c r="F121" s="203">
        <v>0.25</v>
      </c>
      <c r="G121" s="203">
        <v>0.5</v>
      </c>
      <c r="H121" s="203">
        <v>0.5</v>
      </c>
      <c r="I121" s="203">
        <v>0.75</v>
      </c>
      <c r="J121" s="203">
        <v>1</v>
      </c>
      <c r="K121" s="204">
        <v>1</v>
      </c>
      <c r="L121" s="205" t="s">
        <v>1639</v>
      </c>
      <c r="M121" s="205">
        <v>5</v>
      </c>
      <c r="N121" s="205" t="s">
        <v>1246</v>
      </c>
      <c r="O121" s="205" t="s">
        <v>1248</v>
      </c>
      <c r="P121" s="206">
        <v>43102</v>
      </c>
      <c r="Q121" s="206">
        <v>43465</v>
      </c>
      <c r="R121" s="207" t="s">
        <v>1640</v>
      </c>
    </row>
    <row r="122" spans="1:18" ht="84" customHeight="1" x14ac:dyDescent="0.25">
      <c r="A122" s="208" t="s">
        <v>43</v>
      </c>
      <c r="B122" s="359" t="s">
        <v>219</v>
      </c>
      <c r="C122" s="391" t="s">
        <v>1645</v>
      </c>
      <c r="D122" s="209" t="s">
        <v>1646</v>
      </c>
      <c r="E122" s="210" t="s">
        <v>1647</v>
      </c>
      <c r="F122" s="211">
        <v>0.25</v>
      </c>
      <c r="G122" s="211">
        <v>0.5</v>
      </c>
      <c r="H122" s="211">
        <v>0.5</v>
      </c>
      <c r="I122" s="211">
        <v>0.75</v>
      </c>
      <c r="J122" s="211">
        <v>1</v>
      </c>
      <c r="K122" s="211">
        <v>1</v>
      </c>
      <c r="L122" s="212" t="s">
        <v>1648</v>
      </c>
      <c r="M122" s="212">
        <v>5</v>
      </c>
      <c r="N122" s="212" t="s">
        <v>1246</v>
      </c>
      <c r="O122" s="212" t="s">
        <v>1248</v>
      </c>
      <c r="P122" s="213">
        <v>43101</v>
      </c>
      <c r="Q122" s="213">
        <v>43465</v>
      </c>
      <c r="R122" s="214" t="s">
        <v>44</v>
      </c>
    </row>
    <row r="123" spans="1:18" ht="36" x14ac:dyDescent="0.25">
      <c r="A123" s="183" t="s">
        <v>43</v>
      </c>
      <c r="B123" s="359"/>
      <c r="C123" s="391"/>
      <c r="D123" s="215" t="s">
        <v>1649</v>
      </c>
      <c r="E123" s="216" t="s">
        <v>1650</v>
      </c>
      <c r="F123" s="143">
        <v>1</v>
      </c>
      <c r="G123" s="143">
        <v>1</v>
      </c>
      <c r="H123" s="143">
        <v>1</v>
      </c>
      <c r="I123" s="143">
        <v>1</v>
      </c>
      <c r="J123" s="143">
        <v>1</v>
      </c>
      <c r="K123" s="143">
        <v>1</v>
      </c>
      <c r="L123" s="145" t="s">
        <v>1648</v>
      </c>
      <c r="M123" s="145">
        <v>5</v>
      </c>
      <c r="N123" s="145" t="s">
        <v>1246</v>
      </c>
      <c r="O123" s="145" t="s">
        <v>1248</v>
      </c>
      <c r="P123" s="146">
        <v>43101</v>
      </c>
      <c r="Q123" s="146">
        <v>43465</v>
      </c>
      <c r="R123" s="147" t="s">
        <v>44</v>
      </c>
    </row>
    <row r="124" spans="1:18" ht="36" x14ac:dyDescent="0.25">
      <c r="A124" s="183" t="s">
        <v>43</v>
      </c>
      <c r="B124" s="360"/>
      <c r="C124" s="392"/>
      <c r="D124" s="215" t="s">
        <v>1651</v>
      </c>
      <c r="E124" s="216" t="s">
        <v>1652</v>
      </c>
      <c r="F124" s="143" t="s">
        <v>1653</v>
      </c>
      <c r="G124" s="143" t="s">
        <v>1654</v>
      </c>
      <c r="H124" s="143" t="s">
        <v>1655</v>
      </c>
      <c r="I124" s="143" t="s">
        <v>1656</v>
      </c>
      <c r="J124" s="217">
        <v>0.83299999999999996</v>
      </c>
      <c r="K124" s="143">
        <v>1</v>
      </c>
      <c r="L124" s="145" t="s">
        <v>1648</v>
      </c>
      <c r="M124" s="145">
        <v>5</v>
      </c>
      <c r="N124" s="145" t="s">
        <v>1246</v>
      </c>
      <c r="O124" s="145" t="s">
        <v>1248</v>
      </c>
      <c r="P124" s="146">
        <v>43101</v>
      </c>
      <c r="Q124" s="146">
        <v>43465</v>
      </c>
      <c r="R124" s="147" t="s">
        <v>44</v>
      </c>
    </row>
    <row r="125" spans="1:18" ht="168" customHeight="1" x14ac:dyDescent="0.25">
      <c r="A125" s="183" t="s">
        <v>43</v>
      </c>
      <c r="B125" s="358" t="s">
        <v>220</v>
      </c>
      <c r="C125" s="390" t="s">
        <v>1657</v>
      </c>
      <c r="D125" s="148" t="s">
        <v>1658</v>
      </c>
      <c r="E125" s="148" t="s">
        <v>1659</v>
      </c>
      <c r="F125" s="143">
        <v>0.5</v>
      </c>
      <c r="G125" s="143">
        <v>0.5</v>
      </c>
      <c r="H125" s="143">
        <v>1</v>
      </c>
      <c r="I125" s="143">
        <v>1</v>
      </c>
      <c r="J125" s="143">
        <v>1</v>
      </c>
      <c r="K125" s="143">
        <v>1</v>
      </c>
      <c r="L125" s="145" t="s">
        <v>1648</v>
      </c>
      <c r="M125" s="145">
        <v>5</v>
      </c>
      <c r="N125" s="145" t="s">
        <v>1246</v>
      </c>
      <c r="O125" s="145" t="s">
        <v>1248</v>
      </c>
      <c r="P125" s="146">
        <v>43115</v>
      </c>
      <c r="Q125" s="146">
        <v>43251</v>
      </c>
      <c r="R125" s="147" t="s">
        <v>44</v>
      </c>
    </row>
    <row r="126" spans="1:18" ht="178.5" customHeight="1" x14ac:dyDescent="0.25">
      <c r="A126" s="183" t="s">
        <v>43</v>
      </c>
      <c r="B126" s="359"/>
      <c r="C126" s="391"/>
      <c r="D126" s="148" t="s">
        <v>1660</v>
      </c>
      <c r="E126" s="148" t="s">
        <v>1661</v>
      </c>
      <c r="F126" s="143">
        <v>0</v>
      </c>
      <c r="G126" s="143">
        <v>1</v>
      </c>
      <c r="H126" s="143">
        <v>1</v>
      </c>
      <c r="I126" s="143">
        <v>1</v>
      </c>
      <c r="J126" s="143">
        <v>1</v>
      </c>
      <c r="K126" s="143">
        <v>1</v>
      </c>
      <c r="L126" s="145" t="s">
        <v>1648</v>
      </c>
      <c r="M126" s="145">
        <v>5</v>
      </c>
      <c r="N126" s="145" t="s">
        <v>1246</v>
      </c>
      <c r="O126" s="145" t="s">
        <v>1248</v>
      </c>
      <c r="P126" s="146">
        <v>43191</v>
      </c>
      <c r="Q126" s="146">
        <v>43220</v>
      </c>
      <c r="R126" s="147" t="s">
        <v>44</v>
      </c>
    </row>
    <row r="127" spans="1:18" ht="96" x14ac:dyDescent="0.25">
      <c r="A127" s="183" t="s">
        <v>43</v>
      </c>
      <c r="B127" s="360"/>
      <c r="C127" s="392"/>
      <c r="D127" s="148" t="s">
        <v>1662</v>
      </c>
      <c r="E127" s="168" t="s">
        <v>1663</v>
      </c>
      <c r="F127" s="143">
        <v>0</v>
      </c>
      <c r="G127" s="143">
        <v>0.2</v>
      </c>
      <c r="H127" s="143">
        <v>0.4</v>
      </c>
      <c r="I127" s="143">
        <v>0.6</v>
      </c>
      <c r="J127" s="143">
        <v>0.8</v>
      </c>
      <c r="K127" s="143">
        <v>1</v>
      </c>
      <c r="L127" s="145" t="s">
        <v>1648</v>
      </c>
      <c r="M127" s="145">
        <v>5</v>
      </c>
      <c r="N127" s="145" t="s">
        <v>1246</v>
      </c>
      <c r="O127" s="145" t="s">
        <v>1248</v>
      </c>
      <c r="P127" s="146">
        <v>43206</v>
      </c>
      <c r="Q127" s="146">
        <v>43465</v>
      </c>
      <c r="R127" s="147" t="s">
        <v>44</v>
      </c>
    </row>
    <row r="128" spans="1:18" ht="60" x14ac:dyDescent="0.25">
      <c r="A128" s="183" t="s">
        <v>43</v>
      </c>
      <c r="B128" s="140" t="s">
        <v>1664</v>
      </c>
      <c r="C128" s="148" t="s">
        <v>1665</v>
      </c>
      <c r="D128" s="148" t="s">
        <v>1666</v>
      </c>
      <c r="E128" s="148" t="s">
        <v>1667</v>
      </c>
      <c r="F128" s="143">
        <v>0.15</v>
      </c>
      <c r="G128" s="143">
        <v>0.31</v>
      </c>
      <c r="H128" s="143">
        <v>0.54</v>
      </c>
      <c r="I128" s="143">
        <v>0.7</v>
      </c>
      <c r="J128" s="143">
        <v>0.9</v>
      </c>
      <c r="K128" s="143">
        <v>1</v>
      </c>
      <c r="L128" s="145" t="s">
        <v>1648</v>
      </c>
      <c r="M128" s="145">
        <v>5</v>
      </c>
      <c r="N128" s="145" t="s">
        <v>1246</v>
      </c>
      <c r="O128" s="145" t="s">
        <v>1256</v>
      </c>
      <c r="P128" s="146" t="s">
        <v>1668</v>
      </c>
      <c r="Q128" s="146">
        <v>43465</v>
      </c>
      <c r="R128" s="147" t="s">
        <v>44</v>
      </c>
    </row>
    <row r="129" spans="1:18" ht="96" x14ac:dyDescent="0.25">
      <c r="A129" s="183" t="s">
        <v>43</v>
      </c>
      <c r="B129" s="140" t="s">
        <v>1669</v>
      </c>
      <c r="C129" s="148" t="s">
        <v>1670</v>
      </c>
      <c r="D129" s="148" t="s">
        <v>1671</v>
      </c>
      <c r="E129" s="148" t="s">
        <v>1672</v>
      </c>
      <c r="F129" s="181">
        <v>0.17</v>
      </c>
      <c r="G129" s="181">
        <f t="shared" ref="G129:K130" si="7">16.6%+F129</f>
        <v>0.33600000000000002</v>
      </c>
      <c r="H129" s="181">
        <f t="shared" si="7"/>
        <v>0.502</v>
      </c>
      <c r="I129" s="181">
        <f t="shared" si="7"/>
        <v>0.66800000000000004</v>
      </c>
      <c r="J129" s="181">
        <f t="shared" si="7"/>
        <v>0.83400000000000007</v>
      </c>
      <c r="K129" s="181">
        <f t="shared" si="7"/>
        <v>1</v>
      </c>
      <c r="L129" s="145" t="s">
        <v>1648</v>
      </c>
      <c r="M129" s="145">
        <v>2</v>
      </c>
      <c r="N129" s="145" t="s">
        <v>1163</v>
      </c>
      <c r="O129" s="145" t="s">
        <v>1165</v>
      </c>
      <c r="P129" s="146">
        <v>43115</v>
      </c>
      <c r="Q129" s="146" t="s">
        <v>1673</v>
      </c>
      <c r="R129" s="147" t="s">
        <v>44</v>
      </c>
    </row>
    <row r="130" spans="1:18" ht="84" customHeight="1" x14ac:dyDescent="0.25">
      <c r="A130" s="183" t="s">
        <v>43</v>
      </c>
      <c r="B130" s="358" t="s">
        <v>221</v>
      </c>
      <c r="C130" s="363" t="s">
        <v>1674</v>
      </c>
      <c r="D130" s="148" t="s">
        <v>1675</v>
      </c>
      <c r="E130" s="148" t="s">
        <v>1676</v>
      </c>
      <c r="F130" s="181">
        <v>0.17</v>
      </c>
      <c r="G130" s="181">
        <f t="shared" si="7"/>
        <v>0.33600000000000002</v>
      </c>
      <c r="H130" s="181">
        <f t="shared" si="7"/>
        <v>0.502</v>
      </c>
      <c r="I130" s="181">
        <f t="shared" si="7"/>
        <v>0.66800000000000004</v>
      </c>
      <c r="J130" s="181">
        <f t="shared" si="7"/>
        <v>0.83400000000000007</v>
      </c>
      <c r="K130" s="181">
        <f t="shared" si="7"/>
        <v>1</v>
      </c>
      <c r="L130" s="145" t="s">
        <v>1648</v>
      </c>
      <c r="M130" s="145">
        <v>2</v>
      </c>
      <c r="N130" s="145" t="s">
        <v>1175</v>
      </c>
      <c r="O130" s="145" t="s">
        <v>1179</v>
      </c>
      <c r="P130" s="146">
        <v>43115</v>
      </c>
      <c r="Q130" s="146" t="s">
        <v>1673</v>
      </c>
      <c r="R130" s="147" t="s">
        <v>44</v>
      </c>
    </row>
    <row r="131" spans="1:18" ht="84" customHeight="1" x14ac:dyDescent="0.25">
      <c r="A131" s="183" t="s">
        <v>43</v>
      </c>
      <c r="B131" s="359"/>
      <c r="C131" s="373"/>
      <c r="D131" s="148" t="s">
        <v>1677</v>
      </c>
      <c r="E131" s="148" t="s">
        <v>1678</v>
      </c>
      <c r="F131" s="181">
        <v>0.25</v>
      </c>
      <c r="G131" s="181">
        <v>0.25</v>
      </c>
      <c r="H131" s="181">
        <v>0.5</v>
      </c>
      <c r="I131" s="181">
        <v>0.75</v>
      </c>
      <c r="J131" s="181">
        <v>0.75</v>
      </c>
      <c r="K131" s="181">
        <v>1</v>
      </c>
      <c r="L131" s="145" t="s">
        <v>1648</v>
      </c>
      <c r="M131" s="145">
        <v>2</v>
      </c>
      <c r="N131" s="145" t="s">
        <v>1175</v>
      </c>
      <c r="O131" s="145" t="s">
        <v>1179</v>
      </c>
      <c r="P131" s="146">
        <v>43115</v>
      </c>
      <c r="Q131" s="146" t="s">
        <v>1673</v>
      </c>
      <c r="R131" s="147" t="s">
        <v>44</v>
      </c>
    </row>
    <row r="132" spans="1:18" ht="84" customHeight="1" x14ac:dyDescent="0.25">
      <c r="A132" s="139" t="s">
        <v>43</v>
      </c>
      <c r="B132" s="359"/>
      <c r="C132" s="373"/>
      <c r="D132" s="148" t="s">
        <v>1675</v>
      </c>
      <c r="E132" s="148" t="s">
        <v>1679</v>
      </c>
      <c r="F132" s="181">
        <v>0.17</v>
      </c>
      <c r="G132" s="181">
        <f>16.6%+F132</f>
        <v>0.33600000000000002</v>
      </c>
      <c r="H132" s="181">
        <f>16.6%+G132</f>
        <v>0.502</v>
      </c>
      <c r="I132" s="181">
        <f>16.6%+H132</f>
        <v>0.66800000000000004</v>
      </c>
      <c r="J132" s="181">
        <f>16.6%+I132</f>
        <v>0.83400000000000007</v>
      </c>
      <c r="K132" s="181">
        <f>16.6%+J132</f>
        <v>1</v>
      </c>
      <c r="L132" s="145" t="s">
        <v>1648</v>
      </c>
      <c r="M132" s="145">
        <v>2</v>
      </c>
      <c r="N132" s="145" t="s">
        <v>1175</v>
      </c>
      <c r="O132" s="145" t="s">
        <v>1179</v>
      </c>
      <c r="P132" s="146">
        <v>43115</v>
      </c>
      <c r="Q132" s="146" t="s">
        <v>1673</v>
      </c>
      <c r="R132" s="147" t="s">
        <v>44</v>
      </c>
    </row>
    <row r="133" spans="1:18" ht="72.75" thickBot="1" x14ac:dyDescent="0.3">
      <c r="A133" s="218" t="s">
        <v>43</v>
      </c>
      <c r="B133" s="395"/>
      <c r="C133" s="396"/>
      <c r="D133" s="201" t="s">
        <v>1680</v>
      </c>
      <c r="E133" s="201" t="s">
        <v>1681</v>
      </c>
      <c r="F133" s="204">
        <v>0.25</v>
      </c>
      <c r="G133" s="204">
        <v>0.5</v>
      </c>
      <c r="H133" s="204">
        <v>0.5</v>
      </c>
      <c r="I133" s="204">
        <v>0.75</v>
      </c>
      <c r="J133" s="204">
        <v>0.75</v>
      </c>
      <c r="K133" s="204">
        <v>1</v>
      </c>
      <c r="L133" s="205" t="s">
        <v>1648</v>
      </c>
      <c r="M133" s="205">
        <v>2</v>
      </c>
      <c r="N133" s="205" t="s">
        <v>1175</v>
      </c>
      <c r="O133" s="205" t="s">
        <v>1179</v>
      </c>
      <c r="P133" s="219">
        <v>43115</v>
      </c>
      <c r="Q133" s="219" t="s">
        <v>1673</v>
      </c>
      <c r="R133" s="220" t="s">
        <v>44</v>
      </c>
    </row>
    <row r="134" spans="1:18" x14ac:dyDescent="0.25">
      <c r="A134" s="221"/>
      <c r="B134" s="221"/>
      <c r="C134" s="222"/>
      <c r="D134" s="222"/>
      <c r="E134" s="223"/>
      <c r="F134" s="223"/>
      <c r="G134" s="223"/>
      <c r="H134" s="223"/>
      <c r="I134" s="223"/>
      <c r="J134" s="223"/>
      <c r="K134" s="223"/>
      <c r="L134" s="223"/>
      <c r="M134" s="223"/>
      <c r="N134" s="223"/>
      <c r="O134" s="223"/>
      <c r="P134" s="223"/>
      <c r="Q134" s="221"/>
      <c r="R134" s="155"/>
    </row>
    <row r="135" spans="1:18" x14ac:dyDescent="0.25">
      <c r="A135" s="221"/>
      <c r="B135" s="221"/>
      <c r="C135" s="222"/>
      <c r="D135" s="222"/>
      <c r="E135" s="223"/>
      <c r="F135" s="223"/>
      <c r="G135" s="223"/>
      <c r="H135" s="223"/>
      <c r="I135" s="223"/>
      <c r="J135" s="223"/>
      <c r="K135" s="223"/>
      <c r="L135" s="223"/>
      <c r="M135" s="223"/>
      <c r="N135" s="223"/>
      <c r="O135" s="223"/>
      <c r="P135" s="223"/>
      <c r="Q135" s="221"/>
      <c r="R135" s="155"/>
    </row>
    <row r="136" spans="1:18" x14ac:dyDescent="0.25">
      <c r="A136" s="221"/>
      <c r="B136" s="221"/>
      <c r="C136" s="222"/>
      <c r="D136" s="222"/>
      <c r="E136" s="223"/>
      <c r="F136" s="223"/>
      <c r="G136" s="223"/>
      <c r="H136" s="223"/>
      <c r="I136" s="223"/>
      <c r="J136" s="223"/>
      <c r="K136" s="223"/>
      <c r="L136" s="223"/>
      <c r="M136" s="223"/>
      <c r="N136" s="223"/>
      <c r="O136" s="223"/>
      <c r="P136" s="223"/>
      <c r="Q136" s="221"/>
      <c r="R136" s="155"/>
    </row>
    <row r="137" spans="1:18" x14ac:dyDescent="0.25">
      <c r="A137" s="221"/>
      <c r="B137" s="221"/>
      <c r="C137" s="222"/>
      <c r="D137" s="222"/>
      <c r="E137" s="223"/>
      <c r="F137" s="223"/>
      <c r="G137" s="223"/>
      <c r="H137" s="223"/>
      <c r="I137" s="223"/>
      <c r="J137" s="223"/>
      <c r="K137" s="223"/>
      <c r="L137" s="223"/>
      <c r="M137" s="223"/>
      <c r="N137" s="223"/>
      <c r="O137" s="223"/>
      <c r="P137" s="223"/>
      <c r="Q137" s="221"/>
      <c r="R137" s="155"/>
    </row>
  </sheetData>
  <autoFilter ref="A2:R136"/>
  <mergeCells count="108">
    <mergeCell ref="B130:B133"/>
    <mergeCell ref="C130:C133"/>
    <mergeCell ref="B119:B121"/>
    <mergeCell ref="C119:C121"/>
    <mergeCell ref="B122:B124"/>
    <mergeCell ref="C122:C124"/>
    <mergeCell ref="B125:B127"/>
    <mergeCell ref="C125:C127"/>
    <mergeCell ref="B108:B111"/>
    <mergeCell ref="C108:C111"/>
    <mergeCell ref="B112:B114"/>
    <mergeCell ref="C112:C114"/>
    <mergeCell ref="B116:B117"/>
    <mergeCell ref="C116:C117"/>
    <mergeCell ref="B97:B101"/>
    <mergeCell ref="C97:C101"/>
    <mergeCell ref="A104:A105"/>
    <mergeCell ref="B104:B105"/>
    <mergeCell ref="C104:C105"/>
    <mergeCell ref="B106:B107"/>
    <mergeCell ref="C106:C107"/>
    <mergeCell ref="L79:L80"/>
    <mergeCell ref="B82:B85"/>
    <mergeCell ref="C82:C85"/>
    <mergeCell ref="B86:B88"/>
    <mergeCell ref="C86:C88"/>
    <mergeCell ref="B89:B90"/>
    <mergeCell ref="C89:C90"/>
    <mergeCell ref="F79:F80"/>
    <mergeCell ref="G79:G80"/>
    <mergeCell ref="H79:H80"/>
    <mergeCell ref="I79:I80"/>
    <mergeCell ref="J79:J80"/>
    <mergeCell ref="K79:K80"/>
    <mergeCell ref="B38:B39"/>
    <mergeCell ref="C38:C39"/>
    <mergeCell ref="D38:D39"/>
    <mergeCell ref="B44:B46"/>
    <mergeCell ref="C44:C46"/>
    <mergeCell ref="D44:D45"/>
    <mergeCell ref="M35:M37"/>
    <mergeCell ref="N35:N37"/>
    <mergeCell ref="A35:A37"/>
    <mergeCell ref="B35:B37"/>
    <mergeCell ref="C35:C37"/>
    <mergeCell ref="D35:D37"/>
    <mergeCell ref="E35:E37"/>
    <mergeCell ref="F35:F37"/>
    <mergeCell ref="B72:B74"/>
    <mergeCell ref="A79:A80"/>
    <mergeCell ref="B79:B80"/>
    <mergeCell ref="C79:C80"/>
    <mergeCell ref="D79:D80"/>
    <mergeCell ref="E79:E80"/>
    <mergeCell ref="B48:B58"/>
    <mergeCell ref="C48:C58"/>
    <mergeCell ref="B59:B63"/>
    <mergeCell ref="C59:C63"/>
    <mergeCell ref="B64:B71"/>
    <mergeCell ref="C64:C71"/>
    <mergeCell ref="Q27:Q30"/>
    <mergeCell ref="R27:R30"/>
    <mergeCell ref="D29:D30"/>
    <mergeCell ref="A32:A34"/>
    <mergeCell ref="B32:B34"/>
    <mergeCell ref="C32:C34"/>
    <mergeCell ref="L32:L34"/>
    <mergeCell ref="P32:P34"/>
    <mergeCell ref="Q32:Q34"/>
    <mergeCell ref="R32:R34"/>
    <mergeCell ref="P35:P37"/>
    <mergeCell ref="Q35:Q37"/>
    <mergeCell ref="R35:R37"/>
    <mergeCell ref="G35:G37"/>
    <mergeCell ref="H35:H37"/>
    <mergeCell ref="I35:I37"/>
    <mergeCell ref="J35:J37"/>
    <mergeCell ref="K35:K37"/>
    <mergeCell ref="O35:O37"/>
    <mergeCell ref="L35:L37"/>
    <mergeCell ref="I22:I26"/>
    <mergeCell ref="J22:J26"/>
    <mergeCell ref="K22:K26"/>
    <mergeCell ref="B27:B31"/>
    <mergeCell ref="C27:C31"/>
    <mergeCell ref="P27:P30"/>
    <mergeCell ref="B22:B26"/>
    <mergeCell ref="C22:C26"/>
    <mergeCell ref="E22:E26"/>
    <mergeCell ref="F22:F26"/>
    <mergeCell ref="G22:G26"/>
    <mergeCell ref="H22:H26"/>
    <mergeCell ref="H15:H16"/>
    <mergeCell ref="I15:I16"/>
    <mergeCell ref="J15:J16"/>
    <mergeCell ref="K15:K16"/>
    <mergeCell ref="B17:B20"/>
    <mergeCell ref="C17:C20"/>
    <mergeCell ref="F1:K1"/>
    <mergeCell ref="M1:O1"/>
    <mergeCell ref="B6:B14"/>
    <mergeCell ref="C6:C14"/>
    <mergeCell ref="D6:D7"/>
    <mergeCell ref="B15:B16"/>
    <mergeCell ref="C15:C16"/>
    <mergeCell ref="E15:E16"/>
    <mergeCell ref="F15:F16"/>
    <mergeCell ref="G15:G16"/>
  </mergeCells>
  <dataValidations count="1">
    <dataValidation type="list" allowBlank="1" showInputMessage="1" showErrorMessage="1" sqref="L137:N1048576">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'C:\Users\lvesga.sanchez\Desktop\PROGRAMACION 2018\[PLAN DE ACCIÓN INSTITUCIONAL 2018.SUB GENERAL.xlsx]LISTAS DESPLEGABLES'!#REF!</xm:f>
          </x14:formula1>
          <xm:sqref>M3:O5 L5 N33:O34 M27:M34 N31:O31</xm:sqref>
        </x14:dataValidation>
        <x14:dataValidation type="list" allowBlank="1" showInputMessage="1" showErrorMessage="1">
          <x14:formula1>
            <xm:f>'C:\Users\lvesga.sanchez\Desktop\PROGRAMACION 2018\[PLAN DE ACCIÓN INSTITUCIONAL 2018 ECONOMICA.xlsx]LISTAS DESPLEGABLES'!#REF!</xm:f>
          </x14:formula1>
          <xm:sqref>L38:O46</xm:sqref>
        </x14:dataValidation>
        <x14:dataValidation type="list" allowBlank="1" showInputMessage="1" showErrorMessage="1">
          <x14:formula1>
            <xm:f>'C:\Users\lvesga.sanchez\Desktop\PROGRAMACION 2018\[PLAN DE ACCIÓN INSTITUCIONAL-2018 NEGOCIOS.xlsx]LISTAS DESPLEGABLES'!#REF!</xm:f>
          </x14:formula1>
          <xm:sqref>L47:N47</xm:sqref>
        </x14:dataValidation>
        <x14:dataValidation type="list" allowBlank="1" showInputMessage="1" showErrorMessage="1">
          <x14:formula1>
            <xm:f>'C:\Users\cesar.fernandez\AppData\Local\Microsoft\Windows\INetCache\Content.Outlook\EHANSS0D\[Copia de PLAN DE ACCIÓN INSTITUCIONAL 2018.xlsx]LISTAS DESPLEGABLES'!#REF!</xm:f>
          </x14:formula1>
          <xm:sqref>L81:O81</xm:sqref>
        </x14:dataValidation>
        <x14:dataValidation type="list" allowBlank="1" showInputMessage="1" showErrorMessage="1">
          <x14:formula1>
            <xm:f>'C:\Users\cesar.fernandez\Desktop\[Copia de PLAN DE ACCIÓN INSTITUCIONAL 2018 - NOVIEMBRE DE 2017 333.xlsx]LISTAS DESPLEGABLES'!#REF!</xm:f>
          </x14:formula1>
          <xm:sqref>L73:O74</xm:sqref>
        </x14:dataValidation>
        <x14:dataValidation type="list" allowBlank="1" showInputMessage="1" showErrorMessage="1">
          <x14:formula1>
            <xm:f>'C:\Users\cesar.fernandez\AppData\Local\Microsoft\Windows\INetCache\Content.Outlook\IRZ65M80\[PLAN DE ACCIÓN INSTITUCIONAL 2018 (003).xlsx]LISTAS DESPLEGABLES'!#REF!</xm:f>
          </x14:formula1>
          <xm:sqref>L72:O72</xm:sqref>
        </x14:dataValidation>
        <x14:dataValidation type="list" allowBlank="1" showInputMessage="1" showErrorMessage="1">
          <x14:formula1>
            <xm:f>'C:\Users\lvesga.sanchez\Desktop\PROGRAMACION 2018\[PLAN DE ACCIÓN INSTITUCIONAL 2018 ADMINISTRATIVA.xlsx]LISTAS DESPLEGABLES'!#REF!</xm:f>
          </x14:formula1>
          <xm:sqref>M77:O80 L77:L79</xm:sqref>
        </x14:dataValidation>
        <x14:dataValidation type="list" allowBlank="1" showInputMessage="1" showErrorMessage="1">
          <x14:formula1>
            <xm:f>'C:\Users\lvesga.sanchez\Desktop\PROGRAMACION 2018\[PLAN DE ACCIÓN INSTITUCIONAL 2018_MODOS.xlsx]LISTAS DESPLEGABLES'!#REF!</xm:f>
          </x14:formula1>
          <xm:sqref>L106:O114 L116:O118</xm:sqref>
        </x14:dataValidation>
        <x14:dataValidation type="list" allowBlank="1" showInputMessage="1" showErrorMessage="1">
          <x14:formula1>
            <xm:f>'C:\Users\lvesga.sanchez\Desktop\PROGRAMACION 2018\[PLAN DE ACCIÓN INSTITUCIONAL 2018_BRT.xlsx]LISTAS DESPLEGABLES'!#REF!</xm:f>
          </x14:formula1>
          <xm:sqref>L91:O93</xm:sqref>
        </x14:dataValidation>
        <x14:dataValidation type="list" allowBlank="1" showInputMessage="1" showErrorMessage="1">
          <x14:formula1>
            <xm:f>'C:\Users\lvesga.sanchez\Desktop\PROGRAMACION 2018\[PLAN DE ACCIÓN INSTITUCIONAL 2018 SEGURIDAD.xlsx]LISTAS DESPLEGABLES'!#REF!</xm:f>
          </x14:formula1>
          <xm:sqref>L102:O105</xm:sqref>
        </x14:dataValidation>
        <x14:dataValidation type="list" allowBlank="1" showInputMessage="1" showErrorMessage="1">
          <x14:formula1>
            <xm:f>'P:\TMS\INFORMES PLAN DE ACCION\2017\[PLAN DE ACCIÓN INSTITUCIONAL 2018 formulacion.xlsx]LISTAS DESPLEGABLES'!#REF!</xm:f>
          </x14:formula1>
          <xm:sqref>L132 L125:O128 L129:L130</xm:sqref>
        </x14:dataValidation>
        <x14:dataValidation type="list" allowBlank="1" showInputMessage="1" showErrorMessage="1">
          <x14:formula1>
            <xm:f>'C:\Users\lvesga.sanchez\Desktop\PROGRAMACION 2018\[PLAN DE ACCIÓN INSTITUCIONAL 2018 OAP.xlsx]LISTAS DESPLEGABLES'!#REF!</xm:f>
          </x14:formula1>
          <xm:sqref>L133 M132:O133</xm:sqref>
        </x14:dataValidation>
        <x14:dataValidation type="list" allowBlank="1" showInputMessage="1" showErrorMessage="1">
          <x14:formula1>
            <xm:f>'C:\Users\lina.bautista\OneDrive - Admincloud TRANSMILENIO\TransMilenio S.A\Seguimiento a la Gestión\Compromisos Periódicos\Plan de Acción\[PLAN DE ACCIÓN INSTITUCIONAL 2018.xlsx]LISTAS DESPLEGABLES'!#REF!</xm:f>
          </x14:formula1>
          <xm:sqref>M6:M21 L6:L26 N17:O21 O6:O10 N6:N14</xm:sqref>
        </x14:dataValidation>
        <x14:dataValidation type="list" allowBlank="1" showInputMessage="1" showErrorMessage="1">
          <x14:formula1>
            <xm:f>'C:\Users\fabian.alfonso\AppData\Local\Microsoft\Windows\INetCache\Content.Outlook\2JR3UQT6\[PLAN DE ACCIÓN INSTITUCIONAL 2018 (003).xlsx]LISTAS DESPLEGABLES'!#REF!</xm:f>
          </x14:formula1>
          <xm:sqref>L94:O97</xm:sqref>
        </x14:dataValidation>
        <x14:dataValidation type="list" allowBlank="1" showInputMessage="1" showErrorMessage="1">
          <x14:formula1>
            <xm:f>'C:\Users\lvesga.sanchez\AppData\Local\Microsoft\Windows\INetCache\Content.Outlook\W75LHQMD\[PLAN DE ACCIÓN INSTITUCIONAL 2018 07122017.xlsx]LISTAS DESPLEGABLES'!#REF!</xm:f>
          </x14:formula1>
          <xm:sqref>M98:O99 L98:L100</xm:sqref>
        </x14:dataValidation>
        <x14:dataValidation type="list" allowBlank="1" showInputMessage="1" showErrorMessage="1">
          <x14:formula1>
            <xm:f>'[Plan de Acción Institucional 2018 041218 (rev AG).xlsx]LISTAS DESPLEGABLES'!#REF!</xm:f>
          </x14:formula1>
          <xm:sqref>M129:O131 L131 L122:O124</xm:sqref>
        </x14:dataValidation>
        <x14:dataValidation type="list" allowBlank="1" showInputMessage="1" showErrorMessage="1">
          <x14:formula1>
            <xm:f>'C:\Users\julio.andrade\AppData\Local\Microsoft\Windows\Temporary Internet Files\Content.Outlook\79P7AMGB\[G  social PLAN DE ACCIÓN INSTITUCIONAL 2018.xlsx]LISTAS DESPLEGABLES'!#REF!</xm:f>
          </x14:formula1>
          <xm:sqref>L64:O65 L66:L71</xm:sqref>
        </x14:dataValidation>
        <x14:dataValidation type="list" allowBlank="1" showInputMessage="1" showErrorMessage="1">
          <x14:formula1>
            <xm:f>'C:\Users\julio.andrade\AppData\Local\Microsoft\Windows\Temporary Internet Files\Content.Outlook\79P7AMGB\[PLAN DE ACCIO N INSTITUCIONAL - DIGITAL.xlsx]LISTAS DESPLEGABLES'!#REF!</xm:f>
          </x14:formula1>
          <xm:sqref>L56:O58</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L48:O48 M66:O71</xm:sqref>
        </x14:dataValidation>
        <x14:dataValidation type="list" allowBlank="1" showInputMessage="1" showErrorMessage="1">
          <x14:formula1>
            <xm:f>'C:\Users\lvesga.sanchez\AppData\Local\Microsoft\Windows\INetCache\Content.Outlook\W75LHQMD\[programacion plan de accion 2018 juridica.xlsx]LISTAS DESPLEGABLES'!#REF!</xm:f>
          </x14:formula1>
          <xm:sqref>L75 L27:L32 L35</xm:sqref>
        </x14:dataValidation>
        <x14:dataValidation type="list" allowBlank="1" showInputMessage="1" showErrorMessage="1">
          <x14:formula1>
            <xm:f>'G:\ARCHIVOSTSM\Mis documentos\Ambiental\Desempeño Ambiental\[Indicadores Ambiental.xls]LISTAS DESPLEGABLES'!#REF!</xm:f>
          </x14:formula1>
          <xm:sqref>M119:O121 L59:O63 L115:O115 M22:N26 L49:O55 L82:O90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O840"/>
  <sheetViews>
    <sheetView tabSelected="1" zoomScale="82" zoomScaleNormal="82" workbookViewId="0">
      <pane xSplit="3" ySplit="2" topLeftCell="D3" activePane="bottomRight" state="frozen"/>
      <selection activeCell="C5" sqref="C5"/>
      <selection pane="topRight" activeCell="C5" sqref="C5"/>
      <selection pane="bottomLeft" activeCell="C5" sqref="C5"/>
      <selection pane="bottomRight" activeCell="D3" sqref="D3"/>
    </sheetView>
  </sheetViews>
  <sheetFormatPr baseColWidth="10" defaultColWidth="11.28515625" defaultRowHeight="14.25" x14ac:dyDescent="0.25"/>
  <cols>
    <col min="1" max="1" width="17.140625" style="7" customWidth="1"/>
    <col min="2" max="2" width="15.42578125" style="7" customWidth="1"/>
    <col min="3" max="3" width="56.5703125" style="7" customWidth="1"/>
    <col min="4" max="4" width="19" style="245" customWidth="1"/>
    <col min="5" max="5" width="14.85546875" style="246" customWidth="1"/>
    <col min="6" max="6" width="12.5703125" style="246" customWidth="1"/>
    <col min="7" max="7" width="14" style="7" customWidth="1"/>
    <col min="8" max="8" width="28.5703125" style="7" customWidth="1"/>
    <col min="9" max="9" width="27.28515625" style="7" bestFit="1" customWidth="1"/>
    <col min="10" max="10" width="18.140625" style="7" customWidth="1"/>
    <col min="11" max="11" width="16.140625" style="246" customWidth="1"/>
    <col min="12" max="12" width="25.140625" style="245" customWidth="1"/>
    <col min="13" max="14" width="28.85546875" style="245" customWidth="1"/>
    <col min="15" max="15" width="15.140625" style="246" customWidth="1"/>
    <col min="16" max="16384" width="11.28515625" style="245"/>
  </cols>
  <sheetData>
    <row r="1" spans="1:15" ht="15" thickBot="1" x14ac:dyDescent="0.3">
      <c r="A1" s="401" t="s">
        <v>151</v>
      </c>
      <c r="B1" s="402"/>
      <c r="C1" s="402"/>
      <c r="D1" s="402"/>
      <c r="E1" s="402"/>
      <c r="F1" s="402"/>
      <c r="G1" s="402"/>
      <c r="H1" s="402"/>
      <c r="I1" s="402"/>
      <c r="J1" s="402"/>
      <c r="K1" s="402"/>
      <c r="L1" s="402"/>
      <c r="M1" s="402"/>
      <c r="N1" s="403"/>
    </row>
    <row r="2" spans="1:15" ht="72" thickBot="1" x14ac:dyDescent="0.3">
      <c r="A2" s="247" t="s">
        <v>0</v>
      </c>
      <c r="B2" s="248" t="s">
        <v>1</v>
      </c>
      <c r="C2" s="248" t="s">
        <v>2</v>
      </c>
      <c r="D2" s="248" t="s">
        <v>3</v>
      </c>
      <c r="E2" s="248" t="s">
        <v>4</v>
      </c>
      <c r="F2" s="248" t="s">
        <v>5</v>
      </c>
      <c r="G2" s="248" t="s">
        <v>6</v>
      </c>
      <c r="H2" s="249" t="s">
        <v>7</v>
      </c>
      <c r="I2" s="248" t="s">
        <v>170</v>
      </c>
      <c r="J2" s="248" t="s">
        <v>8</v>
      </c>
      <c r="K2" s="248" t="s">
        <v>9</v>
      </c>
      <c r="L2" s="248" t="s">
        <v>10</v>
      </c>
      <c r="M2" s="248" t="s">
        <v>132</v>
      </c>
      <c r="N2" s="250" t="s">
        <v>131</v>
      </c>
      <c r="O2" s="250" t="s">
        <v>228</v>
      </c>
    </row>
    <row r="3" spans="1:15" ht="102.75" customHeight="1" x14ac:dyDescent="0.25">
      <c r="A3" s="1" t="s">
        <v>26</v>
      </c>
      <c r="B3" s="2">
        <v>80121706</v>
      </c>
      <c r="C3" s="4" t="s">
        <v>277</v>
      </c>
      <c r="D3" s="5">
        <v>43101</v>
      </c>
      <c r="E3" s="6">
        <v>4.5</v>
      </c>
      <c r="F3" s="2" t="s">
        <v>240</v>
      </c>
      <c r="G3" s="2" t="s">
        <v>242</v>
      </c>
      <c r="H3" s="251">
        <v>36618000</v>
      </c>
      <c r="I3" s="3">
        <v>36618000</v>
      </c>
      <c r="J3" s="2" t="s">
        <v>48</v>
      </c>
      <c r="K3" s="2" t="s">
        <v>102</v>
      </c>
      <c r="L3" s="2" t="s">
        <v>47</v>
      </c>
      <c r="M3" s="252" t="s">
        <v>154</v>
      </c>
      <c r="N3" s="252"/>
      <c r="O3" s="253" t="s">
        <v>174</v>
      </c>
    </row>
    <row r="4" spans="1:15" ht="123.75" customHeight="1" x14ac:dyDescent="0.25">
      <c r="A4" s="21" t="s">
        <v>26</v>
      </c>
      <c r="B4" s="26">
        <v>80121706</v>
      </c>
      <c r="C4" s="17" t="s">
        <v>278</v>
      </c>
      <c r="D4" s="16">
        <v>43252</v>
      </c>
      <c r="E4" s="18">
        <v>8</v>
      </c>
      <c r="F4" s="15" t="s">
        <v>240</v>
      </c>
      <c r="G4" s="15" t="s">
        <v>242</v>
      </c>
      <c r="H4" s="13">
        <v>90000000</v>
      </c>
      <c r="I4" s="12">
        <v>67500000</v>
      </c>
      <c r="J4" s="15" t="s">
        <v>48</v>
      </c>
      <c r="K4" s="15" t="s">
        <v>102</v>
      </c>
      <c r="L4" s="15" t="s">
        <v>47</v>
      </c>
      <c r="M4" s="225" t="s">
        <v>154</v>
      </c>
      <c r="N4" s="225"/>
      <c r="O4" s="69" t="s">
        <v>174</v>
      </c>
    </row>
    <row r="5" spans="1:15" ht="134.25" customHeight="1" x14ac:dyDescent="0.25">
      <c r="A5" s="21" t="s">
        <v>26</v>
      </c>
      <c r="B5" s="26">
        <v>80121706</v>
      </c>
      <c r="C5" s="17" t="s">
        <v>279</v>
      </c>
      <c r="D5" s="16">
        <v>43101</v>
      </c>
      <c r="E5" s="18">
        <v>12</v>
      </c>
      <c r="F5" s="15" t="s">
        <v>240</v>
      </c>
      <c r="G5" s="15" t="s">
        <v>242</v>
      </c>
      <c r="H5" s="13">
        <v>185640000</v>
      </c>
      <c r="I5" s="12">
        <f>+H5</f>
        <v>185640000</v>
      </c>
      <c r="J5" s="15" t="s">
        <v>48</v>
      </c>
      <c r="K5" s="15" t="s">
        <v>102</v>
      </c>
      <c r="L5" s="15" t="s">
        <v>47</v>
      </c>
      <c r="M5" s="225" t="s">
        <v>154</v>
      </c>
      <c r="N5" s="225"/>
      <c r="O5" s="36" t="s">
        <v>175</v>
      </c>
    </row>
    <row r="6" spans="1:15" ht="105.75" customHeight="1" x14ac:dyDescent="0.25">
      <c r="A6" s="21" t="s">
        <v>26</v>
      </c>
      <c r="B6" s="26">
        <v>80121706</v>
      </c>
      <c r="C6" s="17" t="s">
        <v>280</v>
      </c>
      <c r="D6" s="16">
        <v>43101</v>
      </c>
      <c r="E6" s="18">
        <v>12</v>
      </c>
      <c r="F6" s="15" t="s">
        <v>240</v>
      </c>
      <c r="G6" s="15" t="s">
        <v>242</v>
      </c>
      <c r="H6" s="13">
        <v>185640000</v>
      </c>
      <c r="I6" s="12">
        <f t="shared" ref="I6:I7" si="0">+H6</f>
        <v>185640000</v>
      </c>
      <c r="J6" s="15" t="s">
        <v>48</v>
      </c>
      <c r="K6" s="15" t="s">
        <v>102</v>
      </c>
      <c r="L6" s="15" t="s">
        <v>47</v>
      </c>
      <c r="M6" s="225" t="s">
        <v>154</v>
      </c>
      <c r="N6" s="225"/>
      <c r="O6" s="36" t="s">
        <v>175</v>
      </c>
    </row>
    <row r="7" spans="1:15" ht="120" customHeight="1" x14ac:dyDescent="0.25">
      <c r="A7" s="21" t="s">
        <v>26</v>
      </c>
      <c r="B7" s="26">
        <v>80121706</v>
      </c>
      <c r="C7" s="17" t="s">
        <v>281</v>
      </c>
      <c r="D7" s="16">
        <v>43101</v>
      </c>
      <c r="E7" s="18">
        <v>12</v>
      </c>
      <c r="F7" s="15" t="s">
        <v>240</v>
      </c>
      <c r="G7" s="15" t="s">
        <v>242</v>
      </c>
      <c r="H7" s="13">
        <v>157080000</v>
      </c>
      <c r="I7" s="12">
        <f t="shared" si="0"/>
        <v>157080000</v>
      </c>
      <c r="J7" s="15" t="s">
        <v>48</v>
      </c>
      <c r="K7" s="15" t="s">
        <v>102</v>
      </c>
      <c r="L7" s="15" t="s">
        <v>47</v>
      </c>
      <c r="M7" s="225" t="s">
        <v>154</v>
      </c>
      <c r="N7" s="225"/>
      <c r="O7" s="36" t="s">
        <v>175</v>
      </c>
    </row>
    <row r="8" spans="1:15" ht="186.75" customHeight="1" x14ac:dyDescent="0.25">
      <c r="A8" s="21" t="s">
        <v>26</v>
      </c>
      <c r="B8" s="26">
        <v>80121706</v>
      </c>
      <c r="C8" s="17" t="s">
        <v>282</v>
      </c>
      <c r="D8" s="28">
        <v>43101</v>
      </c>
      <c r="E8" s="29">
        <v>12</v>
      </c>
      <c r="F8" s="26" t="s">
        <v>240</v>
      </c>
      <c r="G8" s="26" t="s">
        <v>242</v>
      </c>
      <c r="H8" s="235">
        <f>371640000-42000000</f>
        <v>329640000</v>
      </c>
      <c r="I8" s="235">
        <f>371640000-42000000</f>
        <v>329640000</v>
      </c>
      <c r="J8" s="26" t="s">
        <v>48</v>
      </c>
      <c r="K8" s="26" t="s">
        <v>102</v>
      </c>
      <c r="L8" s="26" t="s">
        <v>47</v>
      </c>
      <c r="M8" s="254" t="s">
        <v>154</v>
      </c>
      <c r="N8" s="254"/>
      <c r="O8" s="36" t="s">
        <v>1002</v>
      </c>
    </row>
    <row r="9" spans="1:15" ht="156.75" x14ac:dyDescent="0.25">
      <c r="A9" s="21" t="s">
        <v>11</v>
      </c>
      <c r="B9" s="26">
        <v>80111600</v>
      </c>
      <c r="C9" s="17" t="s">
        <v>847</v>
      </c>
      <c r="D9" s="16">
        <v>43101</v>
      </c>
      <c r="E9" s="18">
        <v>12</v>
      </c>
      <c r="F9" s="15" t="s">
        <v>240</v>
      </c>
      <c r="G9" s="15" t="s">
        <v>242</v>
      </c>
      <c r="H9" s="12">
        <v>155052000</v>
      </c>
      <c r="I9" s="12">
        <v>155052000</v>
      </c>
      <c r="J9" s="15" t="s">
        <v>12</v>
      </c>
      <c r="K9" s="15" t="s">
        <v>12</v>
      </c>
      <c r="L9" s="15" t="s">
        <v>13</v>
      </c>
      <c r="M9" s="225" t="s">
        <v>133</v>
      </c>
      <c r="N9" s="225" t="s">
        <v>134</v>
      </c>
      <c r="O9" s="255" t="s">
        <v>180</v>
      </c>
    </row>
    <row r="10" spans="1:15" ht="193.5" customHeight="1" x14ac:dyDescent="0.25">
      <c r="A10" s="21" t="s">
        <v>11</v>
      </c>
      <c r="B10" s="26">
        <v>80111600</v>
      </c>
      <c r="C10" s="17" t="s">
        <v>848</v>
      </c>
      <c r="D10" s="16">
        <v>43101</v>
      </c>
      <c r="E10" s="18">
        <v>12</v>
      </c>
      <c r="F10" s="15" t="s">
        <v>240</v>
      </c>
      <c r="G10" s="15" t="s">
        <v>242</v>
      </c>
      <c r="H10" s="12">
        <v>88680000</v>
      </c>
      <c r="I10" s="12">
        <v>88680000</v>
      </c>
      <c r="J10" s="15" t="s">
        <v>12</v>
      </c>
      <c r="K10" s="15" t="s">
        <v>12</v>
      </c>
      <c r="L10" s="15" t="s">
        <v>13</v>
      </c>
      <c r="M10" s="225" t="s">
        <v>133</v>
      </c>
      <c r="N10" s="225" t="s">
        <v>134</v>
      </c>
      <c r="O10" s="255" t="s">
        <v>180</v>
      </c>
    </row>
    <row r="11" spans="1:15" ht="114" x14ac:dyDescent="0.25">
      <c r="A11" s="21" t="s">
        <v>11</v>
      </c>
      <c r="B11" s="26">
        <v>80111600</v>
      </c>
      <c r="C11" s="17" t="s">
        <v>849</v>
      </c>
      <c r="D11" s="16">
        <v>43160</v>
      </c>
      <c r="E11" s="18">
        <v>4.5999999999999996</v>
      </c>
      <c r="F11" s="15" t="s">
        <v>240</v>
      </c>
      <c r="G11" s="15" t="s">
        <v>242</v>
      </c>
      <c r="H11" s="12">
        <v>99715000</v>
      </c>
      <c r="I11" s="12">
        <v>99715000</v>
      </c>
      <c r="J11" s="15" t="s">
        <v>12</v>
      </c>
      <c r="K11" s="15" t="s">
        <v>12</v>
      </c>
      <c r="L11" s="15" t="s">
        <v>14</v>
      </c>
      <c r="M11" s="225" t="s">
        <v>133</v>
      </c>
      <c r="N11" s="225" t="s">
        <v>134</v>
      </c>
      <c r="O11" s="255" t="s">
        <v>180</v>
      </c>
    </row>
    <row r="12" spans="1:15" ht="99.75" x14ac:dyDescent="0.25">
      <c r="A12" s="21" t="s">
        <v>11</v>
      </c>
      <c r="B12" s="26">
        <v>80111601</v>
      </c>
      <c r="C12" s="17" t="s">
        <v>850</v>
      </c>
      <c r="D12" s="16">
        <v>43282</v>
      </c>
      <c r="E12" s="18">
        <v>7.5</v>
      </c>
      <c r="F12" s="15" t="s">
        <v>240</v>
      </c>
      <c r="G12" s="15" t="s">
        <v>242</v>
      </c>
      <c r="H12" s="12">
        <v>169085000</v>
      </c>
      <c r="I12" s="12">
        <v>169085000</v>
      </c>
      <c r="J12" s="15" t="s">
        <v>12</v>
      </c>
      <c r="K12" s="15" t="s">
        <v>12</v>
      </c>
      <c r="L12" s="15" t="s">
        <v>14</v>
      </c>
      <c r="M12" s="225" t="s">
        <v>133</v>
      </c>
      <c r="N12" s="225" t="s">
        <v>134</v>
      </c>
      <c r="O12" s="255" t="s">
        <v>180</v>
      </c>
    </row>
    <row r="13" spans="1:15" ht="142.5" x14ac:dyDescent="0.25">
      <c r="A13" s="21" t="s">
        <v>11</v>
      </c>
      <c r="B13" s="26">
        <v>80111600</v>
      </c>
      <c r="C13" s="17" t="s">
        <v>851</v>
      </c>
      <c r="D13" s="16">
        <v>43101</v>
      </c>
      <c r="E13" s="18">
        <v>12</v>
      </c>
      <c r="F13" s="15" t="s">
        <v>240</v>
      </c>
      <c r="G13" s="15" t="s">
        <v>242</v>
      </c>
      <c r="H13" s="12">
        <v>108000000</v>
      </c>
      <c r="I13" s="12">
        <v>108000000</v>
      </c>
      <c r="J13" s="15" t="s">
        <v>12</v>
      </c>
      <c r="K13" s="15" t="s">
        <v>12</v>
      </c>
      <c r="L13" s="15" t="s">
        <v>14</v>
      </c>
      <c r="M13" s="225" t="s">
        <v>133</v>
      </c>
      <c r="N13" s="225" t="s">
        <v>134</v>
      </c>
      <c r="O13" s="255" t="s">
        <v>180</v>
      </c>
    </row>
    <row r="14" spans="1:15" ht="114" x14ac:dyDescent="0.25">
      <c r="A14" s="21" t="s">
        <v>11</v>
      </c>
      <c r="B14" s="26">
        <v>80111600</v>
      </c>
      <c r="C14" s="17" t="s">
        <v>852</v>
      </c>
      <c r="D14" s="16">
        <v>43160</v>
      </c>
      <c r="E14" s="18">
        <v>4.5666666666666664</v>
      </c>
      <c r="F14" s="15" t="s">
        <v>240</v>
      </c>
      <c r="G14" s="15" t="s">
        <v>242</v>
      </c>
      <c r="H14" s="12">
        <v>30135000</v>
      </c>
      <c r="I14" s="12">
        <v>30135000</v>
      </c>
      <c r="J14" s="15" t="s">
        <v>12</v>
      </c>
      <c r="K14" s="15" t="s">
        <v>12</v>
      </c>
      <c r="L14" s="15" t="s">
        <v>14</v>
      </c>
      <c r="M14" s="225" t="s">
        <v>133</v>
      </c>
      <c r="N14" s="225" t="s">
        <v>135</v>
      </c>
      <c r="O14" s="255" t="s">
        <v>180</v>
      </c>
    </row>
    <row r="15" spans="1:15" ht="114" x14ac:dyDescent="0.25">
      <c r="A15" s="21" t="s">
        <v>11</v>
      </c>
      <c r="B15" s="26">
        <v>80111601</v>
      </c>
      <c r="C15" s="17" t="s">
        <v>853</v>
      </c>
      <c r="D15" s="16">
        <v>43282</v>
      </c>
      <c r="E15" s="18">
        <v>7.5</v>
      </c>
      <c r="F15" s="15" t="s">
        <v>240</v>
      </c>
      <c r="G15" s="15" t="s">
        <v>242</v>
      </c>
      <c r="H15" s="12">
        <v>51473000</v>
      </c>
      <c r="I15" s="12">
        <v>51473000</v>
      </c>
      <c r="J15" s="15" t="s">
        <v>12</v>
      </c>
      <c r="K15" s="15" t="s">
        <v>12</v>
      </c>
      <c r="L15" s="15" t="s">
        <v>14</v>
      </c>
      <c r="M15" s="225" t="s">
        <v>133</v>
      </c>
      <c r="N15" s="225" t="s">
        <v>135</v>
      </c>
      <c r="O15" s="255" t="s">
        <v>180</v>
      </c>
    </row>
    <row r="16" spans="1:15" ht="99.75" x14ac:dyDescent="0.25">
      <c r="A16" s="21" t="s">
        <v>11</v>
      </c>
      <c r="B16" s="26">
        <v>80111600</v>
      </c>
      <c r="C16" s="17" t="s">
        <v>854</v>
      </c>
      <c r="D16" s="16">
        <v>43160</v>
      </c>
      <c r="E16" s="18">
        <v>3.6333333333333333</v>
      </c>
      <c r="F16" s="15" t="s">
        <v>240</v>
      </c>
      <c r="G16" s="15" t="s">
        <v>242</v>
      </c>
      <c r="H16" s="12">
        <v>22131000</v>
      </c>
      <c r="I16" s="12">
        <v>22131000</v>
      </c>
      <c r="J16" s="15" t="s">
        <v>12</v>
      </c>
      <c r="K16" s="15" t="s">
        <v>12</v>
      </c>
      <c r="L16" s="15" t="s">
        <v>13</v>
      </c>
      <c r="M16" s="225" t="s">
        <v>133</v>
      </c>
      <c r="N16" s="225" t="s">
        <v>135</v>
      </c>
      <c r="O16" s="255" t="s">
        <v>180</v>
      </c>
    </row>
    <row r="17" spans="1:15" ht="99.75" x14ac:dyDescent="0.25">
      <c r="A17" s="21" t="s">
        <v>11</v>
      </c>
      <c r="B17" s="26">
        <v>80111600</v>
      </c>
      <c r="C17" s="17" t="s">
        <v>855</v>
      </c>
      <c r="D17" s="16">
        <v>43282</v>
      </c>
      <c r="E17" s="18">
        <v>7.5</v>
      </c>
      <c r="F17" s="15" t="s">
        <v>240</v>
      </c>
      <c r="G17" s="15" t="s">
        <v>242</v>
      </c>
      <c r="H17" s="12">
        <v>47513000</v>
      </c>
      <c r="I17" s="12">
        <v>47513000</v>
      </c>
      <c r="J17" s="15" t="s">
        <v>12</v>
      </c>
      <c r="K17" s="15" t="s">
        <v>12</v>
      </c>
      <c r="L17" s="15" t="s">
        <v>13</v>
      </c>
      <c r="M17" s="225" t="s">
        <v>133</v>
      </c>
      <c r="N17" s="225" t="s">
        <v>135</v>
      </c>
      <c r="O17" s="255" t="s">
        <v>180</v>
      </c>
    </row>
    <row r="18" spans="1:15" ht="76.5" customHeight="1" x14ac:dyDescent="0.25">
      <c r="A18" s="21" t="s">
        <v>11</v>
      </c>
      <c r="B18" s="26">
        <v>80111600</v>
      </c>
      <c r="C18" s="17" t="s">
        <v>856</v>
      </c>
      <c r="D18" s="16">
        <v>43132</v>
      </c>
      <c r="E18" s="18">
        <v>4.7</v>
      </c>
      <c r="F18" s="15" t="s">
        <v>240</v>
      </c>
      <c r="G18" s="15" t="s">
        <v>242</v>
      </c>
      <c r="H18" s="12">
        <v>44650000</v>
      </c>
      <c r="I18" s="12">
        <v>44650000</v>
      </c>
      <c r="J18" s="15" t="s">
        <v>12</v>
      </c>
      <c r="K18" s="15" t="s">
        <v>12</v>
      </c>
      <c r="L18" s="15" t="s">
        <v>15</v>
      </c>
      <c r="M18" s="225" t="s">
        <v>133</v>
      </c>
      <c r="N18" s="225" t="s">
        <v>135</v>
      </c>
      <c r="O18" s="255" t="s">
        <v>180</v>
      </c>
    </row>
    <row r="19" spans="1:15" ht="71.25" x14ac:dyDescent="0.25">
      <c r="A19" s="21" t="s">
        <v>11</v>
      </c>
      <c r="B19" s="26">
        <v>80111601</v>
      </c>
      <c r="C19" s="17" t="s">
        <v>857</v>
      </c>
      <c r="D19" s="16">
        <v>43282</v>
      </c>
      <c r="E19" s="18">
        <v>7.5</v>
      </c>
      <c r="F19" s="15" t="s">
        <v>240</v>
      </c>
      <c r="G19" s="15" t="s">
        <v>242</v>
      </c>
      <c r="H19" s="12">
        <v>88179000</v>
      </c>
      <c r="I19" s="12">
        <v>88179000</v>
      </c>
      <c r="J19" s="15" t="s">
        <v>12</v>
      </c>
      <c r="K19" s="15" t="s">
        <v>12</v>
      </c>
      <c r="L19" s="15" t="s">
        <v>15</v>
      </c>
      <c r="M19" s="225" t="s">
        <v>133</v>
      </c>
      <c r="N19" s="225" t="s">
        <v>135</v>
      </c>
      <c r="O19" s="255" t="s">
        <v>180</v>
      </c>
    </row>
    <row r="20" spans="1:15" ht="85.5" x14ac:dyDescent="0.25">
      <c r="A20" s="21" t="s">
        <v>11</v>
      </c>
      <c r="B20" s="26">
        <v>80111600</v>
      </c>
      <c r="C20" s="17" t="s">
        <v>858</v>
      </c>
      <c r="D20" s="16">
        <v>43101</v>
      </c>
      <c r="E20" s="18">
        <v>12</v>
      </c>
      <c r="F20" s="15" t="s">
        <v>240</v>
      </c>
      <c r="G20" s="15" t="s">
        <v>242</v>
      </c>
      <c r="H20" s="12">
        <v>50676000</v>
      </c>
      <c r="I20" s="12">
        <v>50676000</v>
      </c>
      <c r="J20" s="15" t="s">
        <v>12</v>
      </c>
      <c r="K20" s="15" t="s">
        <v>12</v>
      </c>
      <c r="L20" s="15" t="s">
        <v>16</v>
      </c>
      <c r="M20" s="225" t="s">
        <v>133</v>
      </c>
      <c r="N20" s="225" t="s">
        <v>135</v>
      </c>
      <c r="O20" s="255" t="s">
        <v>180</v>
      </c>
    </row>
    <row r="21" spans="1:15" ht="85.5" x14ac:dyDescent="0.25">
      <c r="A21" s="21" t="s">
        <v>11</v>
      </c>
      <c r="B21" s="26">
        <v>80111600</v>
      </c>
      <c r="C21" s="17" t="s">
        <v>859</v>
      </c>
      <c r="D21" s="16">
        <v>43101</v>
      </c>
      <c r="E21" s="18">
        <v>12</v>
      </c>
      <c r="F21" s="15" t="s">
        <v>240</v>
      </c>
      <c r="G21" s="15" t="s">
        <v>242</v>
      </c>
      <c r="H21" s="12">
        <v>96000000</v>
      </c>
      <c r="I21" s="12">
        <v>96000000</v>
      </c>
      <c r="J21" s="15" t="s">
        <v>12</v>
      </c>
      <c r="K21" s="15" t="s">
        <v>12</v>
      </c>
      <c r="L21" s="15" t="s">
        <v>15</v>
      </c>
      <c r="M21" s="225" t="s">
        <v>133</v>
      </c>
      <c r="N21" s="225" t="s">
        <v>135</v>
      </c>
      <c r="O21" s="255" t="s">
        <v>180</v>
      </c>
    </row>
    <row r="22" spans="1:15" ht="85.5" x14ac:dyDescent="0.25">
      <c r="A22" s="21" t="s">
        <v>11</v>
      </c>
      <c r="B22" s="26">
        <v>80111600</v>
      </c>
      <c r="C22" s="17" t="s">
        <v>860</v>
      </c>
      <c r="D22" s="16">
        <v>43101</v>
      </c>
      <c r="E22" s="18">
        <v>12</v>
      </c>
      <c r="F22" s="15" t="s">
        <v>240</v>
      </c>
      <c r="G22" s="15" t="s">
        <v>242</v>
      </c>
      <c r="H22" s="12">
        <v>63348000</v>
      </c>
      <c r="I22" s="12">
        <v>63348000</v>
      </c>
      <c r="J22" s="15" t="s">
        <v>12</v>
      </c>
      <c r="K22" s="15" t="s">
        <v>12</v>
      </c>
      <c r="L22" s="15" t="s">
        <v>14</v>
      </c>
      <c r="M22" s="225" t="s">
        <v>133</v>
      </c>
      <c r="N22" s="225" t="s">
        <v>135</v>
      </c>
      <c r="O22" s="255" t="s">
        <v>180</v>
      </c>
    </row>
    <row r="23" spans="1:15" ht="85.5" x14ac:dyDescent="0.25">
      <c r="A23" s="21" t="s">
        <v>11</v>
      </c>
      <c r="B23" s="26">
        <v>80111600</v>
      </c>
      <c r="C23" s="17" t="s">
        <v>861</v>
      </c>
      <c r="D23" s="16">
        <v>43101</v>
      </c>
      <c r="E23" s="18">
        <v>12</v>
      </c>
      <c r="F23" s="15" t="s">
        <v>240</v>
      </c>
      <c r="G23" s="15" t="s">
        <v>242</v>
      </c>
      <c r="H23" s="12">
        <v>78000000</v>
      </c>
      <c r="I23" s="12">
        <v>78000000</v>
      </c>
      <c r="J23" s="15" t="s">
        <v>12</v>
      </c>
      <c r="K23" s="15" t="s">
        <v>12</v>
      </c>
      <c r="L23" s="15" t="s">
        <v>16</v>
      </c>
      <c r="M23" s="225" t="s">
        <v>133</v>
      </c>
      <c r="N23" s="225" t="s">
        <v>135</v>
      </c>
      <c r="O23" s="255" t="s">
        <v>180</v>
      </c>
    </row>
    <row r="24" spans="1:15" ht="85.5" x14ac:dyDescent="0.25">
      <c r="A24" s="21" t="s">
        <v>11</v>
      </c>
      <c r="B24" s="26">
        <v>80111600</v>
      </c>
      <c r="C24" s="17" t="s">
        <v>862</v>
      </c>
      <c r="D24" s="16">
        <v>43101</v>
      </c>
      <c r="E24" s="18">
        <v>12</v>
      </c>
      <c r="F24" s="15" t="s">
        <v>240</v>
      </c>
      <c r="G24" s="15" t="s">
        <v>242</v>
      </c>
      <c r="H24" s="12">
        <v>47076000</v>
      </c>
      <c r="I24" s="12">
        <v>47076000</v>
      </c>
      <c r="J24" s="15" t="s">
        <v>12</v>
      </c>
      <c r="K24" s="15" t="s">
        <v>12</v>
      </c>
      <c r="L24" s="15" t="s">
        <v>15</v>
      </c>
      <c r="M24" s="225" t="s">
        <v>133</v>
      </c>
      <c r="N24" s="225" t="s">
        <v>135</v>
      </c>
      <c r="O24" s="255" t="s">
        <v>180</v>
      </c>
    </row>
    <row r="25" spans="1:15" ht="57" x14ac:dyDescent="0.25">
      <c r="A25" s="21" t="s">
        <v>11</v>
      </c>
      <c r="B25" s="26">
        <v>80111600</v>
      </c>
      <c r="C25" s="17" t="s">
        <v>863</v>
      </c>
      <c r="D25" s="16">
        <v>43191</v>
      </c>
      <c r="E25" s="18">
        <v>3.5</v>
      </c>
      <c r="F25" s="15" t="s">
        <v>240</v>
      </c>
      <c r="G25" s="15" t="s">
        <v>242</v>
      </c>
      <c r="H25" s="12">
        <v>15988000</v>
      </c>
      <c r="I25" s="12">
        <v>15988000</v>
      </c>
      <c r="J25" s="15" t="s">
        <v>12</v>
      </c>
      <c r="K25" s="15" t="s">
        <v>12</v>
      </c>
      <c r="L25" s="15" t="s">
        <v>17</v>
      </c>
      <c r="M25" s="225" t="s">
        <v>136</v>
      </c>
      <c r="N25" s="225" t="s">
        <v>137</v>
      </c>
      <c r="O25" s="255" t="s">
        <v>176</v>
      </c>
    </row>
    <row r="26" spans="1:15" ht="57" x14ac:dyDescent="0.25">
      <c r="A26" s="21" t="s">
        <v>11</v>
      </c>
      <c r="B26" s="26">
        <v>80111600</v>
      </c>
      <c r="C26" s="17" t="s">
        <v>864</v>
      </c>
      <c r="D26" s="16">
        <v>43282</v>
      </c>
      <c r="E26" s="18">
        <v>7.5</v>
      </c>
      <c r="F26" s="15" t="s">
        <v>240</v>
      </c>
      <c r="G26" s="15" t="s">
        <v>242</v>
      </c>
      <c r="H26" s="12">
        <v>35633000</v>
      </c>
      <c r="I26" s="12">
        <v>35633000</v>
      </c>
      <c r="J26" s="15" t="s">
        <v>12</v>
      </c>
      <c r="K26" s="15" t="s">
        <v>12</v>
      </c>
      <c r="L26" s="15" t="s">
        <v>17</v>
      </c>
      <c r="M26" s="225" t="s">
        <v>136</v>
      </c>
      <c r="N26" s="225" t="s">
        <v>137</v>
      </c>
      <c r="O26" s="255" t="s">
        <v>176</v>
      </c>
    </row>
    <row r="27" spans="1:15" ht="57" x14ac:dyDescent="0.25">
      <c r="A27" s="21" t="s">
        <v>11</v>
      </c>
      <c r="B27" s="26">
        <v>80111600</v>
      </c>
      <c r="C27" s="17" t="s">
        <v>865</v>
      </c>
      <c r="D27" s="16">
        <v>43191</v>
      </c>
      <c r="E27" s="18">
        <v>3.5</v>
      </c>
      <c r="F27" s="15" t="s">
        <v>240</v>
      </c>
      <c r="G27" s="15" t="s">
        <v>242</v>
      </c>
      <c r="H27" s="12">
        <v>19530000</v>
      </c>
      <c r="I27" s="12">
        <v>19530000</v>
      </c>
      <c r="J27" s="15" t="s">
        <v>12</v>
      </c>
      <c r="K27" s="15" t="s">
        <v>12</v>
      </c>
      <c r="L27" s="15" t="s">
        <v>17</v>
      </c>
      <c r="M27" s="225" t="s">
        <v>136</v>
      </c>
      <c r="N27" s="225" t="s">
        <v>137</v>
      </c>
      <c r="O27" s="255" t="s">
        <v>176</v>
      </c>
    </row>
    <row r="28" spans="1:15" ht="57" x14ac:dyDescent="0.25">
      <c r="A28" s="21" t="s">
        <v>11</v>
      </c>
      <c r="B28" s="26">
        <v>80111600</v>
      </c>
      <c r="C28" s="17" t="s">
        <v>866</v>
      </c>
      <c r="D28" s="16">
        <v>43313</v>
      </c>
      <c r="E28" s="18">
        <v>7</v>
      </c>
      <c r="F28" s="15" t="s">
        <v>240</v>
      </c>
      <c r="G28" s="15" t="s">
        <v>242</v>
      </c>
      <c r="H28" s="12">
        <v>43716000</v>
      </c>
      <c r="I28" s="12">
        <v>43716000</v>
      </c>
      <c r="J28" s="15" t="s">
        <v>12</v>
      </c>
      <c r="K28" s="15" t="s">
        <v>12</v>
      </c>
      <c r="L28" s="15" t="s">
        <v>17</v>
      </c>
      <c r="M28" s="225" t="s">
        <v>136</v>
      </c>
      <c r="N28" s="225" t="s">
        <v>137</v>
      </c>
      <c r="O28" s="255" t="s">
        <v>176</v>
      </c>
    </row>
    <row r="29" spans="1:15" ht="85.5" x14ac:dyDescent="0.25">
      <c r="A29" s="21" t="s">
        <v>11</v>
      </c>
      <c r="B29" s="26">
        <v>80111600</v>
      </c>
      <c r="C29" s="17" t="s">
        <v>867</v>
      </c>
      <c r="D29" s="16">
        <v>43132</v>
      </c>
      <c r="E29" s="18">
        <v>12</v>
      </c>
      <c r="F29" s="15" t="s">
        <v>240</v>
      </c>
      <c r="G29" s="15" t="s">
        <v>242</v>
      </c>
      <c r="H29" s="12">
        <v>44340000</v>
      </c>
      <c r="I29" s="12">
        <v>44340000</v>
      </c>
      <c r="J29" s="15" t="s">
        <v>12</v>
      </c>
      <c r="K29" s="15" t="s">
        <v>12</v>
      </c>
      <c r="L29" s="15" t="s">
        <v>17</v>
      </c>
      <c r="M29" s="225" t="s">
        <v>136</v>
      </c>
      <c r="N29" s="225" t="s">
        <v>137</v>
      </c>
      <c r="O29" s="255" t="s">
        <v>176</v>
      </c>
    </row>
    <row r="30" spans="1:15" ht="99.75" x14ac:dyDescent="0.25">
      <c r="A30" s="21" t="s">
        <v>11</v>
      </c>
      <c r="B30" s="26">
        <v>80111600</v>
      </c>
      <c r="C30" s="17" t="s">
        <v>868</v>
      </c>
      <c r="D30" s="16">
        <v>43191</v>
      </c>
      <c r="E30" s="18">
        <v>3.2666666666666666</v>
      </c>
      <c r="F30" s="15" t="s">
        <v>240</v>
      </c>
      <c r="G30" s="15" t="s">
        <v>242</v>
      </c>
      <c r="H30" s="12">
        <v>9948000</v>
      </c>
      <c r="I30" s="12">
        <v>9948000</v>
      </c>
      <c r="J30" s="15" t="s">
        <v>12</v>
      </c>
      <c r="K30" s="15" t="s">
        <v>12</v>
      </c>
      <c r="L30" s="15" t="s">
        <v>18</v>
      </c>
      <c r="M30" s="225" t="s">
        <v>136</v>
      </c>
      <c r="N30" s="225" t="s">
        <v>137</v>
      </c>
      <c r="O30" s="255" t="s">
        <v>176</v>
      </c>
    </row>
    <row r="31" spans="1:15" ht="137.25" customHeight="1" x14ac:dyDescent="0.25">
      <c r="A31" s="21" t="s">
        <v>11</v>
      </c>
      <c r="B31" s="26">
        <v>80111600</v>
      </c>
      <c r="C31" s="17" t="s">
        <v>869</v>
      </c>
      <c r="D31" s="16">
        <v>43282</v>
      </c>
      <c r="E31" s="18">
        <v>7.5</v>
      </c>
      <c r="F31" s="15" t="s">
        <v>240</v>
      </c>
      <c r="G31" s="15" t="s">
        <v>242</v>
      </c>
      <c r="H31" s="12">
        <v>27713000</v>
      </c>
      <c r="I31" s="12">
        <v>27713000</v>
      </c>
      <c r="J31" s="15" t="s">
        <v>12</v>
      </c>
      <c r="K31" s="15" t="s">
        <v>12</v>
      </c>
      <c r="L31" s="15" t="s">
        <v>18</v>
      </c>
      <c r="M31" s="225" t="s">
        <v>136</v>
      </c>
      <c r="N31" s="225" t="s">
        <v>137</v>
      </c>
      <c r="O31" s="255" t="s">
        <v>176</v>
      </c>
    </row>
    <row r="32" spans="1:15" ht="141.75" customHeight="1" x14ac:dyDescent="0.25">
      <c r="A32" s="21" t="s">
        <v>11</v>
      </c>
      <c r="B32" s="26">
        <v>80111600</v>
      </c>
      <c r="C32" s="17" t="s">
        <v>870</v>
      </c>
      <c r="D32" s="16">
        <v>43132</v>
      </c>
      <c r="E32" s="18">
        <v>4.8</v>
      </c>
      <c r="F32" s="15" t="s">
        <v>240</v>
      </c>
      <c r="G32" s="15" t="s">
        <v>242</v>
      </c>
      <c r="H32" s="12">
        <v>78306000</v>
      </c>
      <c r="I32" s="12">
        <v>78306000</v>
      </c>
      <c r="J32" s="15" t="s">
        <v>12</v>
      </c>
      <c r="K32" s="15" t="s">
        <v>12</v>
      </c>
      <c r="L32" s="15" t="s">
        <v>19</v>
      </c>
      <c r="M32" s="225" t="s">
        <v>136</v>
      </c>
      <c r="N32" s="225" t="s">
        <v>137</v>
      </c>
      <c r="O32" s="255" t="s">
        <v>179</v>
      </c>
    </row>
    <row r="33" spans="1:15" ht="57" x14ac:dyDescent="0.25">
      <c r="A33" s="21" t="s">
        <v>11</v>
      </c>
      <c r="B33" s="26">
        <v>80111600</v>
      </c>
      <c r="C33" s="17" t="s">
        <v>871</v>
      </c>
      <c r="D33" s="16">
        <v>43282</v>
      </c>
      <c r="E33" s="18">
        <v>7.5</v>
      </c>
      <c r="F33" s="15" t="s">
        <v>240</v>
      </c>
      <c r="G33" s="15" t="s">
        <v>242</v>
      </c>
      <c r="H33" s="12">
        <v>127244000</v>
      </c>
      <c r="I33" s="12">
        <v>127244000</v>
      </c>
      <c r="J33" s="15" t="s">
        <v>12</v>
      </c>
      <c r="K33" s="15" t="s">
        <v>12</v>
      </c>
      <c r="L33" s="15" t="s">
        <v>19</v>
      </c>
      <c r="M33" s="225" t="s">
        <v>136</v>
      </c>
      <c r="N33" s="225" t="s">
        <v>137</v>
      </c>
      <c r="O33" s="255" t="s">
        <v>179</v>
      </c>
    </row>
    <row r="34" spans="1:15" ht="57" x14ac:dyDescent="0.25">
      <c r="A34" s="21" t="s">
        <v>11</v>
      </c>
      <c r="B34" s="26">
        <v>80111600</v>
      </c>
      <c r="C34" s="17" t="s">
        <v>872</v>
      </c>
      <c r="D34" s="16">
        <v>43101</v>
      </c>
      <c r="E34" s="18">
        <v>12</v>
      </c>
      <c r="F34" s="15" t="s">
        <v>240</v>
      </c>
      <c r="G34" s="15" t="s">
        <v>242</v>
      </c>
      <c r="H34" s="12">
        <v>50676000</v>
      </c>
      <c r="I34" s="12">
        <v>50676000</v>
      </c>
      <c r="J34" s="15" t="s">
        <v>12</v>
      </c>
      <c r="K34" s="15" t="s">
        <v>12</v>
      </c>
      <c r="L34" s="15" t="s">
        <v>17</v>
      </c>
      <c r="M34" s="225" t="s">
        <v>136</v>
      </c>
      <c r="N34" s="225" t="s">
        <v>137</v>
      </c>
      <c r="O34" s="255" t="s">
        <v>179</v>
      </c>
    </row>
    <row r="35" spans="1:15" ht="57" x14ac:dyDescent="0.25">
      <c r="A35" s="21" t="s">
        <v>11</v>
      </c>
      <c r="B35" s="26">
        <v>80111600</v>
      </c>
      <c r="C35" s="17" t="s">
        <v>873</v>
      </c>
      <c r="D35" s="16">
        <v>43160</v>
      </c>
      <c r="E35" s="18">
        <v>4.4666666666666668</v>
      </c>
      <c r="F35" s="15" t="s">
        <v>240</v>
      </c>
      <c r="G35" s="15" t="s">
        <v>242</v>
      </c>
      <c r="H35" s="12">
        <v>68344000</v>
      </c>
      <c r="I35" s="12">
        <v>68344000</v>
      </c>
      <c r="J35" s="15" t="s">
        <v>12</v>
      </c>
      <c r="K35" s="15" t="s">
        <v>12</v>
      </c>
      <c r="L35" s="15" t="s">
        <v>17</v>
      </c>
      <c r="M35" s="225" t="s">
        <v>136</v>
      </c>
      <c r="N35" s="225" t="s">
        <v>137</v>
      </c>
      <c r="O35" s="255" t="s">
        <v>176</v>
      </c>
    </row>
    <row r="36" spans="1:15" ht="57" x14ac:dyDescent="0.25">
      <c r="A36" s="21" t="s">
        <v>11</v>
      </c>
      <c r="B36" s="26">
        <v>80111600</v>
      </c>
      <c r="C36" s="17" t="s">
        <v>874</v>
      </c>
      <c r="D36" s="16">
        <v>43282</v>
      </c>
      <c r="E36" s="18">
        <v>7.5</v>
      </c>
      <c r="F36" s="15" t="s">
        <v>240</v>
      </c>
      <c r="G36" s="15" t="s">
        <v>242</v>
      </c>
      <c r="H36" s="12">
        <v>119354000</v>
      </c>
      <c r="I36" s="12">
        <v>119354000</v>
      </c>
      <c r="J36" s="15" t="s">
        <v>12</v>
      </c>
      <c r="K36" s="15" t="s">
        <v>12</v>
      </c>
      <c r="L36" s="15" t="s">
        <v>17</v>
      </c>
      <c r="M36" s="225" t="s">
        <v>136</v>
      </c>
      <c r="N36" s="225" t="s">
        <v>137</v>
      </c>
      <c r="O36" s="255" t="s">
        <v>176</v>
      </c>
    </row>
    <row r="37" spans="1:15" ht="99.75" x14ac:dyDescent="0.25">
      <c r="A37" s="21" t="s">
        <v>11</v>
      </c>
      <c r="B37" s="26">
        <v>80111600</v>
      </c>
      <c r="C37" s="17" t="s">
        <v>875</v>
      </c>
      <c r="D37" s="16">
        <v>43160</v>
      </c>
      <c r="E37" s="18">
        <v>4</v>
      </c>
      <c r="F37" s="15" t="s">
        <v>240</v>
      </c>
      <c r="G37" s="15" t="s">
        <v>242</v>
      </c>
      <c r="H37" s="12">
        <v>18120000</v>
      </c>
      <c r="I37" s="12">
        <v>18120000</v>
      </c>
      <c r="J37" s="15" t="s">
        <v>12</v>
      </c>
      <c r="K37" s="15" t="s">
        <v>12</v>
      </c>
      <c r="L37" s="15" t="s">
        <v>20</v>
      </c>
      <c r="M37" s="225" t="s">
        <v>136</v>
      </c>
      <c r="N37" s="225" t="s">
        <v>137</v>
      </c>
      <c r="O37" s="255" t="s">
        <v>176</v>
      </c>
    </row>
    <row r="38" spans="1:15" ht="85.5" x14ac:dyDescent="0.25">
      <c r="A38" s="21" t="s">
        <v>11</v>
      </c>
      <c r="B38" s="26">
        <v>80111600</v>
      </c>
      <c r="C38" s="17" t="s">
        <v>876</v>
      </c>
      <c r="D38" s="16">
        <v>43282</v>
      </c>
      <c r="E38" s="18">
        <v>7.5</v>
      </c>
      <c r="F38" s="15" t="s">
        <v>240</v>
      </c>
      <c r="G38" s="15" t="s">
        <v>242</v>
      </c>
      <c r="H38" s="12">
        <v>35625000</v>
      </c>
      <c r="I38" s="12">
        <v>35625000</v>
      </c>
      <c r="J38" s="15" t="s">
        <v>12</v>
      </c>
      <c r="K38" s="15" t="s">
        <v>12</v>
      </c>
      <c r="L38" s="15" t="s">
        <v>20</v>
      </c>
      <c r="M38" s="225" t="s">
        <v>136</v>
      </c>
      <c r="N38" s="225" t="s">
        <v>137</v>
      </c>
      <c r="O38" s="255" t="s">
        <v>176</v>
      </c>
    </row>
    <row r="39" spans="1:15" ht="99.75" x14ac:dyDescent="0.25">
      <c r="A39" s="21" t="s">
        <v>11</v>
      </c>
      <c r="B39" s="26">
        <v>80111600</v>
      </c>
      <c r="C39" s="17" t="s">
        <v>877</v>
      </c>
      <c r="D39" s="16">
        <v>43160</v>
      </c>
      <c r="E39" s="18">
        <v>4.3</v>
      </c>
      <c r="F39" s="15" t="s">
        <v>240</v>
      </c>
      <c r="G39" s="15" t="s">
        <v>242</v>
      </c>
      <c r="H39" s="12">
        <v>12900000</v>
      </c>
      <c r="I39" s="12">
        <v>12900000</v>
      </c>
      <c r="J39" s="15" t="s">
        <v>12</v>
      </c>
      <c r="K39" s="15" t="s">
        <v>12</v>
      </c>
      <c r="L39" s="15" t="s">
        <v>21</v>
      </c>
      <c r="M39" s="225" t="s">
        <v>136</v>
      </c>
      <c r="N39" s="225" t="s">
        <v>137</v>
      </c>
      <c r="O39" s="255" t="s">
        <v>176</v>
      </c>
    </row>
    <row r="40" spans="1:15" ht="85.5" x14ac:dyDescent="0.25">
      <c r="A40" s="21" t="s">
        <v>11</v>
      </c>
      <c r="B40" s="26">
        <v>80111600</v>
      </c>
      <c r="C40" s="17" t="s">
        <v>878</v>
      </c>
      <c r="D40" s="16">
        <v>43282</v>
      </c>
      <c r="E40" s="18">
        <v>7.5</v>
      </c>
      <c r="F40" s="15" t="s">
        <v>240</v>
      </c>
      <c r="G40" s="15" t="s">
        <v>242</v>
      </c>
      <c r="H40" s="12">
        <v>23400000</v>
      </c>
      <c r="I40" s="12">
        <v>23400000</v>
      </c>
      <c r="J40" s="15" t="s">
        <v>12</v>
      </c>
      <c r="K40" s="15" t="s">
        <v>12</v>
      </c>
      <c r="L40" s="15" t="s">
        <v>21</v>
      </c>
      <c r="M40" s="225" t="s">
        <v>136</v>
      </c>
      <c r="N40" s="225" t="s">
        <v>137</v>
      </c>
      <c r="O40" s="255" t="s">
        <v>176</v>
      </c>
    </row>
    <row r="41" spans="1:15" ht="99.75" x14ac:dyDescent="0.25">
      <c r="A41" s="21" t="s">
        <v>11</v>
      </c>
      <c r="B41" s="26">
        <v>80111600</v>
      </c>
      <c r="C41" s="17" t="s">
        <v>879</v>
      </c>
      <c r="D41" s="16">
        <v>43160</v>
      </c>
      <c r="E41" s="18">
        <v>4.3</v>
      </c>
      <c r="F41" s="15" t="s">
        <v>240</v>
      </c>
      <c r="G41" s="15" t="s">
        <v>242</v>
      </c>
      <c r="H41" s="12">
        <v>12900000</v>
      </c>
      <c r="I41" s="12">
        <v>12900000</v>
      </c>
      <c r="J41" s="15" t="s">
        <v>12</v>
      </c>
      <c r="K41" s="15" t="s">
        <v>12</v>
      </c>
      <c r="L41" s="15" t="s">
        <v>21</v>
      </c>
      <c r="M41" s="225" t="s">
        <v>136</v>
      </c>
      <c r="N41" s="225" t="s">
        <v>137</v>
      </c>
      <c r="O41" s="255" t="s">
        <v>176</v>
      </c>
    </row>
    <row r="42" spans="1:15" ht="85.5" x14ac:dyDescent="0.25">
      <c r="A42" s="21" t="s">
        <v>11</v>
      </c>
      <c r="B42" s="26">
        <v>80111600</v>
      </c>
      <c r="C42" s="17" t="s">
        <v>880</v>
      </c>
      <c r="D42" s="16">
        <v>43282</v>
      </c>
      <c r="E42" s="18">
        <v>7.5</v>
      </c>
      <c r="F42" s="15" t="s">
        <v>240</v>
      </c>
      <c r="G42" s="15" t="s">
        <v>242</v>
      </c>
      <c r="H42" s="12">
        <v>23400000</v>
      </c>
      <c r="I42" s="12">
        <v>23400000</v>
      </c>
      <c r="J42" s="15" t="s">
        <v>12</v>
      </c>
      <c r="K42" s="15" t="s">
        <v>12</v>
      </c>
      <c r="L42" s="15" t="s">
        <v>21</v>
      </c>
      <c r="M42" s="225" t="s">
        <v>136</v>
      </c>
      <c r="N42" s="225" t="s">
        <v>137</v>
      </c>
      <c r="O42" s="255" t="s">
        <v>176</v>
      </c>
    </row>
    <row r="43" spans="1:15" ht="99.75" x14ac:dyDescent="0.25">
      <c r="A43" s="21" t="s">
        <v>11</v>
      </c>
      <c r="B43" s="26">
        <v>80111600</v>
      </c>
      <c r="C43" s="17" t="s">
        <v>881</v>
      </c>
      <c r="D43" s="16">
        <v>43160</v>
      </c>
      <c r="E43" s="18">
        <v>4.3</v>
      </c>
      <c r="F43" s="15" t="s">
        <v>240</v>
      </c>
      <c r="G43" s="15" t="s">
        <v>242</v>
      </c>
      <c r="H43" s="12">
        <v>12900000</v>
      </c>
      <c r="I43" s="12">
        <v>12900000</v>
      </c>
      <c r="J43" s="15" t="s">
        <v>12</v>
      </c>
      <c r="K43" s="15" t="s">
        <v>12</v>
      </c>
      <c r="L43" s="15" t="s">
        <v>21</v>
      </c>
      <c r="M43" s="225" t="s">
        <v>136</v>
      </c>
      <c r="N43" s="225" t="s">
        <v>137</v>
      </c>
      <c r="O43" s="255" t="s">
        <v>176</v>
      </c>
    </row>
    <row r="44" spans="1:15" ht="85.5" x14ac:dyDescent="0.25">
      <c r="A44" s="21" t="s">
        <v>11</v>
      </c>
      <c r="B44" s="26">
        <v>80111600</v>
      </c>
      <c r="C44" s="17" t="s">
        <v>882</v>
      </c>
      <c r="D44" s="16">
        <v>43282</v>
      </c>
      <c r="E44" s="18">
        <v>7.5</v>
      </c>
      <c r="F44" s="15" t="s">
        <v>240</v>
      </c>
      <c r="G44" s="15" t="s">
        <v>242</v>
      </c>
      <c r="H44" s="12">
        <v>23400000</v>
      </c>
      <c r="I44" s="12">
        <v>23400000</v>
      </c>
      <c r="J44" s="15" t="s">
        <v>12</v>
      </c>
      <c r="K44" s="15" t="s">
        <v>12</v>
      </c>
      <c r="L44" s="15" t="s">
        <v>21</v>
      </c>
      <c r="M44" s="225" t="s">
        <v>136</v>
      </c>
      <c r="N44" s="225" t="s">
        <v>137</v>
      </c>
      <c r="O44" s="255" t="s">
        <v>176</v>
      </c>
    </row>
    <row r="45" spans="1:15" ht="99.75" x14ac:dyDescent="0.25">
      <c r="A45" s="21" t="s">
        <v>11</v>
      </c>
      <c r="B45" s="26">
        <v>80111600</v>
      </c>
      <c r="C45" s="17" t="s">
        <v>883</v>
      </c>
      <c r="D45" s="16">
        <v>43160</v>
      </c>
      <c r="E45" s="18">
        <v>4.3</v>
      </c>
      <c r="F45" s="15" t="s">
        <v>240</v>
      </c>
      <c r="G45" s="15" t="s">
        <v>242</v>
      </c>
      <c r="H45" s="12">
        <v>11606000</v>
      </c>
      <c r="I45" s="12">
        <v>11606000</v>
      </c>
      <c r="J45" s="15" t="s">
        <v>12</v>
      </c>
      <c r="K45" s="15" t="s">
        <v>12</v>
      </c>
      <c r="L45" s="15" t="s">
        <v>21</v>
      </c>
      <c r="M45" s="225" t="s">
        <v>136</v>
      </c>
      <c r="N45" s="225" t="s">
        <v>137</v>
      </c>
      <c r="O45" s="255" t="s">
        <v>176</v>
      </c>
    </row>
    <row r="46" spans="1:15" ht="85.5" x14ac:dyDescent="0.25">
      <c r="A46" s="21" t="s">
        <v>11</v>
      </c>
      <c r="B46" s="26">
        <v>80111600</v>
      </c>
      <c r="C46" s="17" t="s">
        <v>884</v>
      </c>
      <c r="D46" s="16">
        <v>43282</v>
      </c>
      <c r="E46" s="18">
        <v>7.5</v>
      </c>
      <c r="F46" s="15" t="s">
        <v>240</v>
      </c>
      <c r="G46" s="15" t="s">
        <v>242</v>
      </c>
      <c r="H46" s="12">
        <v>27715000</v>
      </c>
      <c r="I46" s="12">
        <v>27715000</v>
      </c>
      <c r="J46" s="15" t="s">
        <v>12</v>
      </c>
      <c r="K46" s="15" t="s">
        <v>12</v>
      </c>
      <c r="L46" s="15" t="s">
        <v>21</v>
      </c>
      <c r="M46" s="225" t="s">
        <v>136</v>
      </c>
      <c r="N46" s="225" t="s">
        <v>137</v>
      </c>
      <c r="O46" s="255" t="s">
        <v>176</v>
      </c>
    </row>
    <row r="47" spans="1:15" ht="99.75" x14ac:dyDescent="0.25">
      <c r="A47" s="21" t="s">
        <v>11</v>
      </c>
      <c r="B47" s="26">
        <v>80111600</v>
      </c>
      <c r="C47" s="17" t="s">
        <v>885</v>
      </c>
      <c r="D47" s="16">
        <v>43160</v>
      </c>
      <c r="E47" s="18">
        <v>3.9</v>
      </c>
      <c r="F47" s="15" t="s">
        <v>240</v>
      </c>
      <c r="G47" s="15" t="s">
        <v>242</v>
      </c>
      <c r="H47" s="12">
        <v>17663000</v>
      </c>
      <c r="I47" s="12">
        <v>17663000</v>
      </c>
      <c r="J47" s="15" t="s">
        <v>12</v>
      </c>
      <c r="K47" s="15" t="s">
        <v>12</v>
      </c>
      <c r="L47" s="15" t="s">
        <v>20</v>
      </c>
      <c r="M47" s="225" t="s">
        <v>136</v>
      </c>
      <c r="N47" s="225" t="s">
        <v>137</v>
      </c>
      <c r="O47" s="255" t="s">
        <v>176</v>
      </c>
    </row>
    <row r="48" spans="1:15" ht="85.5" x14ac:dyDescent="0.25">
      <c r="A48" s="21" t="s">
        <v>11</v>
      </c>
      <c r="B48" s="26">
        <v>80111600</v>
      </c>
      <c r="C48" s="17" t="s">
        <v>886</v>
      </c>
      <c r="D48" s="16">
        <v>43282</v>
      </c>
      <c r="E48" s="18">
        <v>7.5</v>
      </c>
      <c r="F48" s="15" t="s">
        <v>240</v>
      </c>
      <c r="G48" s="15" t="s">
        <v>242</v>
      </c>
      <c r="H48" s="12">
        <v>35625000</v>
      </c>
      <c r="I48" s="12">
        <v>35625000</v>
      </c>
      <c r="J48" s="15" t="s">
        <v>12</v>
      </c>
      <c r="K48" s="15" t="s">
        <v>12</v>
      </c>
      <c r="L48" s="15" t="s">
        <v>20</v>
      </c>
      <c r="M48" s="225" t="s">
        <v>136</v>
      </c>
      <c r="N48" s="225" t="s">
        <v>137</v>
      </c>
      <c r="O48" s="255" t="s">
        <v>176</v>
      </c>
    </row>
    <row r="49" spans="1:15" ht="99.75" x14ac:dyDescent="0.25">
      <c r="A49" s="21" t="s">
        <v>11</v>
      </c>
      <c r="B49" s="26">
        <v>80111600</v>
      </c>
      <c r="C49" s="17" t="s">
        <v>887</v>
      </c>
      <c r="D49" s="16">
        <v>43191</v>
      </c>
      <c r="E49" s="18">
        <v>3.5</v>
      </c>
      <c r="F49" s="15" t="s">
        <v>240</v>
      </c>
      <c r="G49" s="15" t="s">
        <v>242</v>
      </c>
      <c r="H49" s="12">
        <v>14203000</v>
      </c>
      <c r="I49" s="12">
        <v>14203000</v>
      </c>
      <c r="J49" s="15" t="s">
        <v>12</v>
      </c>
      <c r="K49" s="15" t="s">
        <v>12</v>
      </c>
      <c r="L49" s="15" t="s">
        <v>20</v>
      </c>
      <c r="M49" s="225" t="s">
        <v>136</v>
      </c>
      <c r="N49" s="225" t="s">
        <v>137</v>
      </c>
      <c r="O49" s="255" t="s">
        <v>176</v>
      </c>
    </row>
    <row r="50" spans="1:15" ht="85.5" x14ac:dyDescent="0.25">
      <c r="A50" s="21" t="s">
        <v>11</v>
      </c>
      <c r="B50" s="26">
        <v>80111600</v>
      </c>
      <c r="C50" s="17" t="s">
        <v>888</v>
      </c>
      <c r="D50" s="16">
        <v>43282</v>
      </c>
      <c r="E50" s="18">
        <v>7.5</v>
      </c>
      <c r="F50" s="15" t="s">
        <v>240</v>
      </c>
      <c r="G50" s="15" t="s">
        <v>242</v>
      </c>
      <c r="H50" s="12">
        <v>31673000</v>
      </c>
      <c r="I50" s="12">
        <v>31673000</v>
      </c>
      <c r="J50" s="15" t="s">
        <v>12</v>
      </c>
      <c r="K50" s="15" t="s">
        <v>12</v>
      </c>
      <c r="L50" s="15" t="s">
        <v>20</v>
      </c>
      <c r="M50" s="225" t="s">
        <v>136</v>
      </c>
      <c r="N50" s="225" t="s">
        <v>137</v>
      </c>
      <c r="O50" s="255" t="s">
        <v>176</v>
      </c>
    </row>
    <row r="51" spans="1:15" ht="71.25" x14ac:dyDescent="0.25">
      <c r="A51" s="21" t="s">
        <v>11</v>
      </c>
      <c r="B51" s="26">
        <v>80111600</v>
      </c>
      <c r="C51" s="17" t="s">
        <v>889</v>
      </c>
      <c r="D51" s="16">
        <v>43191</v>
      </c>
      <c r="E51" s="18">
        <v>2.8333333333333335</v>
      </c>
      <c r="F51" s="15" t="s">
        <v>240</v>
      </c>
      <c r="G51" s="15" t="s">
        <v>242</v>
      </c>
      <c r="H51" s="12">
        <v>17609000</v>
      </c>
      <c r="I51" s="12">
        <v>17609000</v>
      </c>
      <c r="J51" s="15" t="s">
        <v>12</v>
      </c>
      <c r="K51" s="15" t="s">
        <v>12</v>
      </c>
      <c r="L51" s="15" t="s">
        <v>22</v>
      </c>
      <c r="M51" s="225" t="s">
        <v>136</v>
      </c>
      <c r="N51" s="225" t="s">
        <v>137</v>
      </c>
      <c r="O51" s="255" t="s">
        <v>177</v>
      </c>
    </row>
    <row r="52" spans="1:15" ht="71.25" x14ac:dyDescent="0.25">
      <c r="A52" s="21" t="s">
        <v>11</v>
      </c>
      <c r="B52" s="26">
        <v>80111600</v>
      </c>
      <c r="C52" s="17" t="s">
        <v>890</v>
      </c>
      <c r="D52" s="16">
        <v>43282</v>
      </c>
      <c r="E52" s="18">
        <v>7.5</v>
      </c>
      <c r="F52" s="15" t="s">
        <v>240</v>
      </c>
      <c r="G52" s="15" t="s">
        <v>242</v>
      </c>
      <c r="H52" s="12">
        <v>48473000</v>
      </c>
      <c r="I52" s="12">
        <v>48473000</v>
      </c>
      <c r="J52" s="15" t="s">
        <v>12</v>
      </c>
      <c r="K52" s="15" t="s">
        <v>12</v>
      </c>
      <c r="L52" s="15" t="s">
        <v>22</v>
      </c>
      <c r="M52" s="225" t="s">
        <v>136</v>
      </c>
      <c r="N52" s="225" t="s">
        <v>137</v>
      </c>
      <c r="O52" s="255" t="s">
        <v>177</v>
      </c>
    </row>
    <row r="53" spans="1:15" ht="57" x14ac:dyDescent="0.25">
      <c r="A53" s="21" t="s">
        <v>11</v>
      </c>
      <c r="B53" s="26">
        <v>80111600</v>
      </c>
      <c r="C53" s="17" t="s">
        <v>891</v>
      </c>
      <c r="D53" s="16">
        <v>43101</v>
      </c>
      <c r="E53" s="18">
        <v>12</v>
      </c>
      <c r="F53" s="15" t="s">
        <v>240</v>
      </c>
      <c r="G53" s="15" t="s">
        <v>242</v>
      </c>
      <c r="H53" s="12">
        <v>15288000</v>
      </c>
      <c r="I53" s="12">
        <v>15288000</v>
      </c>
      <c r="J53" s="15" t="s">
        <v>12</v>
      </c>
      <c r="K53" s="15" t="s">
        <v>12</v>
      </c>
      <c r="L53" s="15" t="s">
        <v>20</v>
      </c>
      <c r="M53" s="225" t="s">
        <v>136</v>
      </c>
      <c r="N53" s="225" t="s">
        <v>137</v>
      </c>
      <c r="O53" s="255" t="s">
        <v>176</v>
      </c>
    </row>
    <row r="54" spans="1:15" ht="71.25" x14ac:dyDescent="0.25">
      <c r="A54" s="21" t="s">
        <v>11</v>
      </c>
      <c r="B54" s="26">
        <v>80111600</v>
      </c>
      <c r="C54" s="17" t="s">
        <v>892</v>
      </c>
      <c r="D54" s="16">
        <v>43101</v>
      </c>
      <c r="E54" s="18">
        <v>12</v>
      </c>
      <c r="F54" s="15" t="s">
        <v>240</v>
      </c>
      <c r="G54" s="15" t="s">
        <v>242</v>
      </c>
      <c r="H54" s="12">
        <v>96000000</v>
      </c>
      <c r="I54" s="12">
        <v>96000000</v>
      </c>
      <c r="J54" s="15" t="s">
        <v>12</v>
      </c>
      <c r="K54" s="15" t="s">
        <v>12</v>
      </c>
      <c r="L54" s="15" t="s">
        <v>20</v>
      </c>
      <c r="M54" s="225" t="s">
        <v>136</v>
      </c>
      <c r="N54" s="225" t="s">
        <v>137</v>
      </c>
      <c r="O54" s="255" t="s">
        <v>176</v>
      </c>
    </row>
    <row r="55" spans="1:15" ht="99.75" x14ac:dyDescent="0.25">
      <c r="A55" s="21" t="s">
        <v>11</v>
      </c>
      <c r="B55" s="26">
        <v>80111600</v>
      </c>
      <c r="C55" s="17" t="s">
        <v>893</v>
      </c>
      <c r="D55" s="16">
        <v>43101</v>
      </c>
      <c r="E55" s="18">
        <v>12</v>
      </c>
      <c r="F55" s="15" t="s">
        <v>240</v>
      </c>
      <c r="G55" s="15" t="s">
        <v>242</v>
      </c>
      <c r="H55" s="12">
        <v>96000000</v>
      </c>
      <c r="I55" s="12">
        <v>96000000</v>
      </c>
      <c r="J55" s="15" t="s">
        <v>12</v>
      </c>
      <c r="K55" s="15" t="s">
        <v>12</v>
      </c>
      <c r="L55" s="15" t="s">
        <v>163</v>
      </c>
      <c r="M55" s="225" t="s">
        <v>136</v>
      </c>
      <c r="N55" s="225" t="s">
        <v>137</v>
      </c>
      <c r="O55" s="255" t="s">
        <v>176</v>
      </c>
    </row>
    <row r="56" spans="1:15" ht="85.5" x14ac:dyDescent="0.25">
      <c r="A56" s="21" t="s">
        <v>11</v>
      </c>
      <c r="B56" s="26">
        <v>80111600</v>
      </c>
      <c r="C56" s="17" t="s">
        <v>894</v>
      </c>
      <c r="D56" s="16">
        <v>43101</v>
      </c>
      <c r="E56" s="18">
        <v>12</v>
      </c>
      <c r="F56" s="15" t="s">
        <v>240</v>
      </c>
      <c r="G56" s="15" t="s">
        <v>242</v>
      </c>
      <c r="H56" s="12">
        <v>44352000</v>
      </c>
      <c r="I56" s="12">
        <v>44352000</v>
      </c>
      <c r="J56" s="15" t="s">
        <v>12</v>
      </c>
      <c r="K56" s="15" t="s">
        <v>12</v>
      </c>
      <c r="L56" s="15" t="s">
        <v>164</v>
      </c>
      <c r="M56" s="225" t="s">
        <v>136</v>
      </c>
      <c r="N56" s="225" t="s">
        <v>137</v>
      </c>
      <c r="O56" s="255" t="s">
        <v>176</v>
      </c>
    </row>
    <row r="57" spans="1:15" ht="85.5" x14ac:dyDescent="0.25">
      <c r="A57" s="21" t="s">
        <v>11</v>
      </c>
      <c r="B57" s="26">
        <v>80111600</v>
      </c>
      <c r="C57" s="17" t="s">
        <v>895</v>
      </c>
      <c r="D57" s="16">
        <v>43101</v>
      </c>
      <c r="E57" s="18">
        <v>12</v>
      </c>
      <c r="F57" s="15" t="s">
        <v>240</v>
      </c>
      <c r="G57" s="15" t="s">
        <v>242</v>
      </c>
      <c r="H57" s="12">
        <v>47076000</v>
      </c>
      <c r="I57" s="12">
        <v>47076000</v>
      </c>
      <c r="J57" s="15" t="s">
        <v>12</v>
      </c>
      <c r="K57" s="15" t="s">
        <v>12</v>
      </c>
      <c r="L57" s="15" t="s">
        <v>165</v>
      </c>
      <c r="M57" s="225" t="s">
        <v>136</v>
      </c>
      <c r="N57" s="225" t="s">
        <v>137</v>
      </c>
      <c r="O57" s="255" t="s">
        <v>176</v>
      </c>
    </row>
    <row r="58" spans="1:15" ht="71.25" x14ac:dyDescent="0.25">
      <c r="A58" s="21" t="s">
        <v>11</v>
      </c>
      <c r="B58" s="26">
        <v>80111600</v>
      </c>
      <c r="C58" s="17" t="s">
        <v>896</v>
      </c>
      <c r="D58" s="16">
        <v>43101</v>
      </c>
      <c r="E58" s="18">
        <v>12</v>
      </c>
      <c r="F58" s="15" t="s">
        <v>240</v>
      </c>
      <c r="G58" s="15" t="s">
        <v>242</v>
      </c>
      <c r="H58" s="12">
        <v>96000000</v>
      </c>
      <c r="I58" s="12">
        <v>96000000</v>
      </c>
      <c r="J58" s="15" t="s">
        <v>12</v>
      </c>
      <c r="K58" s="15" t="s">
        <v>12</v>
      </c>
      <c r="L58" s="15" t="s">
        <v>25</v>
      </c>
      <c r="M58" s="225" t="s">
        <v>136</v>
      </c>
      <c r="N58" s="225" t="s">
        <v>137</v>
      </c>
      <c r="O58" s="255" t="s">
        <v>176</v>
      </c>
    </row>
    <row r="59" spans="1:15" ht="99.75" x14ac:dyDescent="0.25">
      <c r="A59" s="21" t="s">
        <v>11</v>
      </c>
      <c r="B59" s="26">
        <v>80111600</v>
      </c>
      <c r="C59" s="17" t="s">
        <v>897</v>
      </c>
      <c r="D59" s="16">
        <v>43101</v>
      </c>
      <c r="E59" s="18">
        <v>12</v>
      </c>
      <c r="F59" s="15" t="s">
        <v>240</v>
      </c>
      <c r="G59" s="15" t="s">
        <v>242</v>
      </c>
      <c r="H59" s="12">
        <v>51732000</v>
      </c>
      <c r="I59" s="12">
        <v>51732000</v>
      </c>
      <c r="J59" s="15" t="s">
        <v>12</v>
      </c>
      <c r="K59" s="15" t="s">
        <v>12</v>
      </c>
      <c r="L59" s="15" t="s">
        <v>23</v>
      </c>
      <c r="M59" s="225" t="s">
        <v>136</v>
      </c>
      <c r="N59" s="225" t="s">
        <v>137</v>
      </c>
      <c r="O59" s="255" t="s">
        <v>178</v>
      </c>
    </row>
    <row r="60" spans="1:15" ht="57" x14ac:dyDescent="0.25">
      <c r="A60" s="21" t="s">
        <v>11</v>
      </c>
      <c r="B60" s="26">
        <v>80111600</v>
      </c>
      <c r="C60" s="17" t="s">
        <v>898</v>
      </c>
      <c r="D60" s="16">
        <v>43191</v>
      </c>
      <c r="E60" s="18">
        <v>3</v>
      </c>
      <c r="F60" s="15" t="s">
        <v>240</v>
      </c>
      <c r="G60" s="15" t="s">
        <v>242</v>
      </c>
      <c r="H60" s="12">
        <v>36857000</v>
      </c>
      <c r="I60" s="12">
        <v>36857000</v>
      </c>
      <c r="J60" s="15" t="s">
        <v>12</v>
      </c>
      <c r="K60" s="15" t="s">
        <v>12</v>
      </c>
      <c r="L60" s="15" t="s">
        <v>19</v>
      </c>
      <c r="M60" s="225" t="s">
        <v>136</v>
      </c>
      <c r="N60" s="225" t="s">
        <v>137</v>
      </c>
      <c r="O60" s="255" t="s">
        <v>176</v>
      </c>
    </row>
    <row r="61" spans="1:15" ht="57" x14ac:dyDescent="0.25">
      <c r="A61" s="21" t="s">
        <v>11</v>
      </c>
      <c r="B61" s="26">
        <v>80111600</v>
      </c>
      <c r="C61" s="17" t="s">
        <v>899</v>
      </c>
      <c r="D61" s="16">
        <v>43282</v>
      </c>
      <c r="E61" s="18">
        <v>7.5</v>
      </c>
      <c r="F61" s="15" t="s">
        <v>240</v>
      </c>
      <c r="G61" s="15" t="s">
        <v>242</v>
      </c>
      <c r="H61" s="12">
        <v>96906000</v>
      </c>
      <c r="I61" s="12">
        <v>96906000</v>
      </c>
      <c r="J61" s="15" t="s">
        <v>12</v>
      </c>
      <c r="K61" s="15" t="s">
        <v>12</v>
      </c>
      <c r="L61" s="15" t="s">
        <v>19</v>
      </c>
      <c r="M61" s="225" t="s">
        <v>136</v>
      </c>
      <c r="N61" s="225" t="s">
        <v>137</v>
      </c>
      <c r="O61" s="255" t="s">
        <v>176</v>
      </c>
    </row>
    <row r="62" spans="1:15" ht="57" x14ac:dyDescent="0.25">
      <c r="A62" s="21" t="s">
        <v>11</v>
      </c>
      <c r="B62" s="26">
        <v>80111600</v>
      </c>
      <c r="C62" s="17" t="s">
        <v>900</v>
      </c>
      <c r="D62" s="16">
        <v>43101</v>
      </c>
      <c r="E62" s="18">
        <v>12</v>
      </c>
      <c r="F62" s="15" t="s">
        <v>240</v>
      </c>
      <c r="G62" s="15" t="s">
        <v>242</v>
      </c>
      <c r="H62" s="12">
        <v>22464000</v>
      </c>
      <c r="I62" s="12">
        <v>22464000</v>
      </c>
      <c r="J62" s="15" t="s">
        <v>12</v>
      </c>
      <c r="K62" s="15" t="s">
        <v>12</v>
      </c>
      <c r="L62" s="15" t="s">
        <v>24</v>
      </c>
      <c r="M62" s="225" t="s">
        <v>136</v>
      </c>
      <c r="N62" s="225" t="s">
        <v>137</v>
      </c>
      <c r="O62" s="255" t="s">
        <v>176</v>
      </c>
    </row>
    <row r="63" spans="1:15" ht="85.5" x14ac:dyDescent="0.25">
      <c r="A63" s="21" t="s">
        <v>11</v>
      </c>
      <c r="B63" s="26">
        <v>80111600</v>
      </c>
      <c r="C63" s="17" t="s">
        <v>901</v>
      </c>
      <c r="D63" s="16">
        <v>43101</v>
      </c>
      <c r="E63" s="18">
        <v>12</v>
      </c>
      <c r="F63" s="15" t="s">
        <v>240</v>
      </c>
      <c r="G63" s="15" t="s">
        <v>242</v>
      </c>
      <c r="H63" s="12">
        <v>44352000</v>
      </c>
      <c r="I63" s="12">
        <v>44352000</v>
      </c>
      <c r="J63" s="15" t="s">
        <v>12</v>
      </c>
      <c r="K63" s="15" t="s">
        <v>12</v>
      </c>
      <c r="L63" s="15" t="s">
        <v>24</v>
      </c>
      <c r="M63" s="225" t="s">
        <v>136</v>
      </c>
      <c r="N63" s="225" t="s">
        <v>137</v>
      </c>
      <c r="O63" s="255" t="s">
        <v>176</v>
      </c>
    </row>
    <row r="64" spans="1:15" ht="171" x14ac:dyDescent="0.25">
      <c r="A64" s="21" t="s">
        <v>11</v>
      </c>
      <c r="B64" s="26">
        <v>80111600</v>
      </c>
      <c r="C64" s="225" t="s">
        <v>902</v>
      </c>
      <c r="D64" s="28">
        <v>43101</v>
      </c>
      <c r="E64" s="256">
        <v>10</v>
      </c>
      <c r="F64" s="26" t="s">
        <v>240</v>
      </c>
      <c r="G64" s="26" t="s">
        <v>242</v>
      </c>
      <c r="H64" s="257">
        <v>327440000</v>
      </c>
      <c r="I64" s="226">
        <v>327440000</v>
      </c>
      <c r="J64" s="26" t="s">
        <v>12</v>
      </c>
      <c r="K64" s="26" t="s">
        <v>12</v>
      </c>
      <c r="L64" s="26" t="s">
        <v>19</v>
      </c>
      <c r="M64" s="254" t="s">
        <v>136</v>
      </c>
      <c r="N64" s="254" t="s">
        <v>137</v>
      </c>
      <c r="O64" s="255" t="s">
        <v>176</v>
      </c>
    </row>
    <row r="65" spans="1:15" ht="156.75" x14ac:dyDescent="0.25">
      <c r="A65" s="21" t="s">
        <v>11</v>
      </c>
      <c r="B65" s="26">
        <v>80111600</v>
      </c>
      <c r="C65" s="17" t="s">
        <v>903</v>
      </c>
      <c r="D65" s="16">
        <v>43132</v>
      </c>
      <c r="E65" s="18">
        <v>6</v>
      </c>
      <c r="F65" s="15" t="s">
        <v>240</v>
      </c>
      <c r="G65" s="15" t="s">
        <v>242</v>
      </c>
      <c r="H65" s="12">
        <v>11136000</v>
      </c>
      <c r="I65" s="12">
        <v>11136000</v>
      </c>
      <c r="J65" s="15" t="s">
        <v>12</v>
      </c>
      <c r="K65" s="15" t="s">
        <v>12</v>
      </c>
      <c r="L65" s="15" t="s">
        <v>23</v>
      </c>
      <c r="M65" s="225" t="s">
        <v>136</v>
      </c>
      <c r="N65" s="225" t="s">
        <v>137</v>
      </c>
      <c r="O65" s="255" t="s">
        <v>176</v>
      </c>
    </row>
    <row r="66" spans="1:15" ht="156.75" x14ac:dyDescent="0.25">
      <c r="A66" s="21" t="s">
        <v>11</v>
      </c>
      <c r="B66" s="26">
        <v>80111600</v>
      </c>
      <c r="C66" s="17" t="s">
        <v>904</v>
      </c>
      <c r="D66" s="16">
        <v>43132</v>
      </c>
      <c r="E66" s="18">
        <v>6</v>
      </c>
      <c r="F66" s="15" t="s">
        <v>240</v>
      </c>
      <c r="G66" s="15" t="s">
        <v>242</v>
      </c>
      <c r="H66" s="12">
        <v>11136000</v>
      </c>
      <c r="I66" s="12">
        <v>11136000</v>
      </c>
      <c r="J66" s="15" t="s">
        <v>12</v>
      </c>
      <c r="K66" s="15" t="s">
        <v>12</v>
      </c>
      <c r="L66" s="15" t="s">
        <v>25</v>
      </c>
      <c r="M66" s="225" t="s">
        <v>136</v>
      </c>
      <c r="N66" s="225" t="s">
        <v>137</v>
      </c>
      <c r="O66" s="255" t="s">
        <v>176</v>
      </c>
    </row>
    <row r="67" spans="1:15" ht="156.75" x14ac:dyDescent="0.25">
      <c r="A67" s="21" t="s">
        <v>11</v>
      </c>
      <c r="B67" s="26">
        <v>80111600</v>
      </c>
      <c r="C67" s="17" t="s">
        <v>905</v>
      </c>
      <c r="D67" s="16">
        <v>43132</v>
      </c>
      <c r="E67" s="18">
        <v>6</v>
      </c>
      <c r="F67" s="15" t="s">
        <v>240</v>
      </c>
      <c r="G67" s="15" t="s">
        <v>242</v>
      </c>
      <c r="H67" s="12">
        <v>11136000</v>
      </c>
      <c r="I67" s="12">
        <v>11136000</v>
      </c>
      <c r="J67" s="15" t="s">
        <v>12</v>
      </c>
      <c r="K67" s="15" t="s">
        <v>12</v>
      </c>
      <c r="L67" s="15" t="s">
        <v>23</v>
      </c>
      <c r="M67" s="225" t="s">
        <v>136</v>
      </c>
      <c r="N67" s="225" t="s">
        <v>137</v>
      </c>
      <c r="O67" s="255" t="s">
        <v>176</v>
      </c>
    </row>
    <row r="68" spans="1:15" ht="156.75" x14ac:dyDescent="0.25">
      <c r="A68" s="21" t="s">
        <v>11</v>
      </c>
      <c r="B68" s="26">
        <v>80111600</v>
      </c>
      <c r="C68" s="17" t="s">
        <v>906</v>
      </c>
      <c r="D68" s="16">
        <v>43132</v>
      </c>
      <c r="E68" s="18">
        <v>6</v>
      </c>
      <c r="F68" s="15" t="s">
        <v>240</v>
      </c>
      <c r="G68" s="15" t="s">
        <v>242</v>
      </c>
      <c r="H68" s="12">
        <v>11136000</v>
      </c>
      <c r="I68" s="12">
        <v>11136000</v>
      </c>
      <c r="J68" s="15" t="s">
        <v>12</v>
      </c>
      <c r="K68" s="15" t="s">
        <v>12</v>
      </c>
      <c r="L68" s="15" t="s">
        <v>23</v>
      </c>
      <c r="M68" s="225" t="s">
        <v>136</v>
      </c>
      <c r="N68" s="225" t="s">
        <v>137</v>
      </c>
      <c r="O68" s="255" t="s">
        <v>176</v>
      </c>
    </row>
    <row r="69" spans="1:15" ht="156.75" x14ac:dyDescent="0.25">
      <c r="A69" s="21" t="s">
        <v>11</v>
      </c>
      <c r="B69" s="26">
        <v>80111600</v>
      </c>
      <c r="C69" s="17" t="s">
        <v>907</v>
      </c>
      <c r="D69" s="16">
        <v>43132</v>
      </c>
      <c r="E69" s="18">
        <v>6</v>
      </c>
      <c r="F69" s="15" t="s">
        <v>240</v>
      </c>
      <c r="G69" s="15" t="s">
        <v>242</v>
      </c>
      <c r="H69" s="12">
        <v>11136000</v>
      </c>
      <c r="I69" s="12">
        <v>11136000</v>
      </c>
      <c r="J69" s="15" t="s">
        <v>12</v>
      </c>
      <c r="K69" s="15" t="s">
        <v>12</v>
      </c>
      <c r="L69" s="15" t="s">
        <v>23</v>
      </c>
      <c r="M69" s="225" t="s">
        <v>136</v>
      </c>
      <c r="N69" s="225" t="s">
        <v>137</v>
      </c>
      <c r="O69" s="255" t="s">
        <v>176</v>
      </c>
    </row>
    <row r="70" spans="1:15" ht="142.5" x14ac:dyDescent="0.25">
      <c r="A70" s="21" t="s">
        <v>11</v>
      </c>
      <c r="B70" s="26">
        <v>80111600</v>
      </c>
      <c r="C70" s="17" t="s">
        <v>908</v>
      </c>
      <c r="D70" s="16">
        <v>43132</v>
      </c>
      <c r="E70" s="18">
        <v>6</v>
      </c>
      <c r="F70" s="15" t="s">
        <v>240</v>
      </c>
      <c r="G70" s="15" t="s">
        <v>242</v>
      </c>
      <c r="H70" s="12">
        <v>7968000</v>
      </c>
      <c r="I70" s="12">
        <v>7968000</v>
      </c>
      <c r="J70" s="15" t="s">
        <v>12</v>
      </c>
      <c r="K70" s="15" t="s">
        <v>12</v>
      </c>
      <c r="L70" s="15" t="s">
        <v>25</v>
      </c>
      <c r="M70" s="225" t="s">
        <v>136</v>
      </c>
      <c r="N70" s="225" t="s">
        <v>137</v>
      </c>
      <c r="O70" s="255" t="s">
        <v>176</v>
      </c>
    </row>
    <row r="71" spans="1:15" ht="142.5" x14ac:dyDescent="0.25">
      <c r="A71" s="21" t="s">
        <v>11</v>
      </c>
      <c r="B71" s="26">
        <v>80111600</v>
      </c>
      <c r="C71" s="17" t="s">
        <v>909</v>
      </c>
      <c r="D71" s="16">
        <v>43132</v>
      </c>
      <c r="E71" s="18">
        <v>6</v>
      </c>
      <c r="F71" s="15" t="s">
        <v>240</v>
      </c>
      <c r="G71" s="15" t="s">
        <v>242</v>
      </c>
      <c r="H71" s="12">
        <v>7968000</v>
      </c>
      <c r="I71" s="12">
        <v>7968000</v>
      </c>
      <c r="J71" s="15" t="s">
        <v>12</v>
      </c>
      <c r="K71" s="15" t="s">
        <v>12</v>
      </c>
      <c r="L71" s="15" t="s">
        <v>25</v>
      </c>
      <c r="M71" s="225" t="s">
        <v>136</v>
      </c>
      <c r="N71" s="225" t="s">
        <v>137</v>
      </c>
      <c r="O71" s="255" t="s">
        <v>176</v>
      </c>
    </row>
    <row r="72" spans="1:15" ht="142.5" x14ac:dyDescent="0.25">
      <c r="A72" s="21" t="s">
        <v>11</v>
      </c>
      <c r="B72" s="26">
        <v>80111600</v>
      </c>
      <c r="C72" s="17" t="s">
        <v>910</v>
      </c>
      <c r="D72" s="16">
        <v>43132</v>
      </c>
      <c r="E72" s="18">
        <v>6</v>
      </c>
      <c r="F72" s="15" t="s">
        <v>240</v>
      </c>
      <c r="G72" s="15" t="s">
        <v>242</v>
      </c>
      <c r="H72" s="12">
        <v>7968000</v>
      </c>
      <c r="I72" s="12">
        <v>7968000</v>
      </c>
      <c r="J72" s="15" t="s">
        <v>12</v>
      </c>
      <c r="K72" s="15" t="s">
        <v>12</v>
      </c>
      <c r="L72" s="15" t="s">
        <v>25</v>
      </c>
      <c r="M72" s="225" t="s">
        <v>136</v>
      </c>
      <c r="N72" s="225" t="s">
        <v>137</v>
      </c>
      <c r="O72" s="255" t="s">
        <v>176</v>
      </c>
    </row>
    <row r="73" spans="1:15" ht="142.5" x14ac:dyDescent="0.25">
      <c r="A73" s="21" t="s">
        <v>11</v>
      </c>
      <c r="B73" s="26">
        <v>80111600</v>
      </c>
      <c r="C73" s="17" t="s">
        <v>911</v>
      </c>
      <c r="D73" s="16">
        <v>43132</v>
      </c>
      <c r="E73" s="18">
        <v>6</v>
      </c>
      <c r="F73" s="15" t="s">
        <v>240</v>
      </c>
      <c r="G73" s="15" t="s">
        <v>242</v>
      </c>
      <c r="H73" s="12">
        <v>7968000</v>
      </c>
      <c r="I73" s="12">
        <v>7968000</v>
      </c>
      <c r="J73" s="15" t="s">
        <v>12</v>
      </c>
      <c r="K73" s="15" t="s">
        <v>12</v>
      </c>
      <c r="L73" s="15" t="s">
        <v>23</v>
      </c>
      <c r="M73" s="225" t="s">
        <v>136</v>
      </c>
      <c r="N73" s="225" t="s">
        <v>137</v>
      </c>
      <c r="O73" s="255" t="s">
        <v>176</v>
      </c>
    </row>
    <row r="74" spans="1:15" ht="142.5" x14ac:dyDescent="0.25">
      <c r="A74" s="21" t="s">
        <v>11</v>
      </c>
      <c r="B74" s="26">
        <v>80111600</v>
      </c>
      <c r="C74" s="17" t="s">
        <v>912</v>
      </c>
      <c r="D74" s="16">
        <v>43132</v>
      </c>
      <c r="E74" s="18">
        <v>6</v>
      </c>
      <c r="F74" s="15" t="s">
        <v>240</v>
      </c>
      <c r="G74" s="15" t="s">
        <v>242</v>
      </c>
      <c r="H74" s="12">
        <v>7968000</v>
      </c>
      <c r="I74" s="12">
        <v>7968000</v>
      </c>
      <c r="J74" s="15" t="s">
        <v>12</v>
      </c>
      <c r="K74" s="15" t="s">
        <v>12</v>
      </c>
      <c r="L74" s="15" t="s">
        <v>23</v>
      </c>
      <c r="M74" s="225" t="s">
        <v>136</v>
      </c>
      <c r="N74" s="225" t="s">
        <v>137</v>
      </c>
      <c r="O74" s="255" t="s">
        <v>176</v>
      </c>
    </row>
    <row r="75" spans="1:15" ht="142.5" x14ac:dyDescent="0.25">
      <c r="A75" s="21" t="s">
        <v>11</v>
      </c>
      <c r="B75" s="26">
        <v>80111600</v>
      </c>
      <c r="C75" s="17" t="s">
        <v>913</v>
      </c>
      <c r="D75" s="16">
        <v>43132</v>
      </c>
      <c r="E75" s="18">
        <v>6</v>
      </c>
      <c r="F75" s="15" t="s">
        <v>240</v>
      </c>
      <c r="G75" s="15" t="s">
        <v>242</v>
      </c>
      <c r="H75" s="12">
        <v>7968000</v>
      </c>
      <c r="I75" s="12">
        <v>7968000</v>
      </c>
      <c r="J75" s="15" t="s">
        <v>12</v>
      </c>
      <c r="K75" s="15" t="s">
        <v>12</v>
      </c>
      <c r="L75" s="15" t="s">
        <v>25</v>
      </c>
      <c r="M75" s="225" t="s">
        <v>136</v>
      </c>
      <c r="N75" s="225" t="s">
        <v>137</v>
      </c>
      <c r="O75" s="255" t="s">
        <v>176</v>
      </c>
    </row>
    <row r="76" spans="1:15" ht="142.5" x14ac:dyDescent="0.25">
      <c r="A76" s="21" t="s">
        <v>11</v>
      </c>
      <c r="B76" s="26">
        <v>80111600</v>
      </c>
      <c r="C76" s="17" t="s">
        <v>914</v>
      </c>
      <c r="D76" s="16">
        <v>43132</v>
      </c>
      <c r="E76" s="18">
        <v>6</v>
      </c>
      <c r="F76" s="15" t="s">
        <v>240</v>
      </c>
      <c r="G76" s="15" t="s">
        <v>242</v>
      </c>
      <c r="H76" s="12">
        <v>7968000</v>
      </c>
      <c r="I76" s="12">
        <v>7968000</v>
      </c>
      <c r="J76" s="15" t="s">
        <v>12</v>
      </c>
      <c r="K76" s="15" t="s">
        <v>12</v>
      </c>
      <c r="L76" s="15" t="s">
        <v>23</v>
      </c>
      <c r="M76" s="225" t="s">
        <v>136</v>
      </c>
      <c r="N76" s="225" t="s">
        <v>137</v>
      </c>
      <c r="O76" s="255" t="s">
        <v>176</v>
      </c>
    </row>
    <row r="77" spans="1:15" ht="142.5" x14ac:dyDescent="0.25">
      <c r="A77" s="21" t="s">
        <v>11</v>
      </c>
      <c r="B77" s="26">
        <v>80111600</v>
      </c>
      <c r="C77" s="17" t="s">
        <v>915</v>
      </c>
      <c r="D77" s="16">
        <v>43132</v>
      </c>
      <c r="E77" s="18">
        <v>6</v>
      </c>
      <c r="F77" s="15" t="s">
        <v>240</v>
      </c>
      <c r="G77" s="15" t="s">
        <v>242</v>
      </c>
      <c r="H77" s="12">
        <v>7968000</v>
      </c>
      <c r="I77" s="12">
        <v>7968000</v>
      </c>
      <c r="J77" s="15" t="s">
        <v>12</v>
      </c>
      <c r="K77" s="15" t="s">
        <v>12</v>
      </c>
      <c r="L77" s="15" t="s">
        <v>23</v>
      </c>
      <c r="M77" s="225" t="s">
        <v>136</v>
      </c>
      <c r="N77" s="225" t="s">
        <v>137</v>
      </c>
      <c r="O77" s="255" t="s">
        <v>176</v>
      </c>
    </row>
    <row r="78" spans="1:15" ht="142.5" x14ac:dyDescent="0.25">
      <c r="A78" s="21" t="s">
        <v>11</v>
      </c>
      <c r="B78" s="26">
        <v>80111600</v>
      </c>
      <c r="C78" s="17" t="s">
        <v>916</v>
      </c>
      <c r="D78" s="16">
        <v>43132</v>
      </c>
      <c r="E78" s="18">
        <v>6</v>
      </c>
      <c r="F78" s="15" t="s">
        <v>240</v>
      </c>
      <c r="G78" s="15" t="s">
        <v>242</v>
      </c>
      <c r="H78" s="12">
        <v>7968000</v>
      </c>
      <c r="I78" s="12">
        <v>7968000</v>
      </c>
      <c r="J78" s="15" t="s">
        <v>12</v>
      </c>
      <c r="K78" s="15" t="s">
        <v>12</v>
      </c>
      <c r="L78" s="15" t="s">
        <v>23</v>
      </c>
      <c r="M78" s="225" t="s">
        <v>136</v>
      </c>
      <c r="N78" s="225" t="s">
        <v>137</v>
      </c>
      <c r="O78" s="255" t="s">
        <v>176</v>
      </c>
    </row>
    <row r="79" spans="1:15" ht="142.5" x14ac:dyDescent="0.25">
      <c r="A79" s="21" t="s">
        <v>11</v>
      </c>
      <c r="B79" s="26">
        <v>80111600</v>
      </c>
      <c r="C79" s="17" t="s">
        <v>917</v>
      </c>
      <c r="D79" s="16">
        <v>43132</v>
      </c>
      <c r="E79" s="18">
        <v>6</v>
      </c>
      <c r="F79" s="15" t="s">
        <v>240</v>
      </c>
      <c r="G79" s="15" t="s">
        <v>242</v>
      </c>
      <c r="H79" s="12">
        <v>7968000</v>
      </c>
      <c r="I79" s="12">
        <v>7968000</v>
      </c>
      <c r="J79" s="15" t="s">
        <v>12</v>
      </c>
      <c r="K79" s="15" t="s">
        <v>12</v>
      </c>
      <c r="L79" s="15" t="s">
        <v>25</v>
      </c>
      <c r="M79" s="225" t="s">
        <v>136</v>
      </c>
      <c r="N79" s="225" t="s">
        <v>137</v>
      </c>
      <c r="O79" s="255" t="s">
        <v>176</v>
      </c>
    </row>
    <row r="80" spans="1:15" ht="142.5" x14ac:dyDescent="0.25">
      <c r="A80" s="21" t="s">
        <v>11</v>
      </c>
      <c r="B80" s="26">
        <v>80111600</v>
      </c>
      <c r="C80" s="17" t="s">
        <v>918</v>
      </c>
      <c r="D80" s="16">
        <v>43132</v>
      </c>
      <c r="E80" s="18">
        <v>6</v>
      </c>
      <c r="F80" s="15" t="s">
        <v>240</v>
      </c>
      <c r="G80" s="15" t="s">
        <v>242</v>
      </c>
      <c r="H80" s="12">
        <v>7968000</v>
      </c>
      <c r="I80" s="12">
        <v>7968000</v>
      </c>
      <c r="J80" s="15" t="s">
        <v>12</v>
      </c>
      <c r="K80" s="15" t="s">
        <v>12</v>
      </c>
      <c r="L80" s="15" t="s">
        <v>25</v>
      </c>
      <c r="M80" s="225" t="s">
        <v>136</v>
      </c>
      <c r="N80" s="225" t="s">
        <v>137</v>
      </c>
      <c r="O80" s="255" t="s">
        <v>176</v>
      </c>
    </row>
    <row r="81" spans="1:15" ht="142.5" x14ac:dyDescent="0.25">
      <c r="A81" s="21" t="s">
        <v>11</v>
      </c>
      <c r="B81" s="26">
        <v>80111600</v>
      </c>
      <c r="C81" s="17" t="s">
        <v>919</v>
      </c>
      <c r="D81" s="16">
        <v>43132</v>
      </c>
      <c r="E81" s="18">
        <v>6</v>
      </c>
      <c r="F81" s="15" t="s">
        <v>240</v>
      </c>
      <c r="G81" s="15" t="s">
        <v>242</v>
      </c>
      <c r="H81" s="12">
        <v>7968000</v>
      </c>
      <c r="I81" s="12">
        <v>7968000</v>
      </c>
      <c r="J81" s="15" t="s">
        <v>12</v>
      </c>
      <c r="K81" s="15" t="s">
        <v>12</v>
      </c>
      <c r="L81" s="15" t="s">
        <v>25</v>
      </c>
      <c r="M81" s="225" t="s">
        <v>136</v>
      </c>
      <c r="N81" s="225" t="s">
        <v>137</v>
      </c>
      <c r="O81" s="255" t="s">
        <v>176</v>
      </c>
    </row>
    <row r="82" spans="1:15" ht="142.5" x14ac:dyDescent="0.25">
      <c r="A82" s="21" t="s">
        <v>11</v>
      </c>
      <c r="B82" s="26">
        <v>80111600</v>
      </c>
      <c r="C82" s="17" t="s">
        <v>920</v>
      </c>
      <c r="D82" s="16">
        <v>43132</v>
      </c>
      <c r="E82" s="18">
        <v>6</v>
      </c>
      <c r="F82" s="15" t="s">
        <v>240</v>
      </c>
      <c r="G82" s="15" t="s">
        <v>242</v>
      </c>
      <c r="H82" s="12">
        <v>7968000</v>
      </c>
      <c r="I82" s="12">
        <v>7968000</v>
      </c>
      <c r="J82" s="15" t="s">
        <v>12</v>
      </c>
      <c r="K82" s="15" t="s">
        <v>12</v>
      </c>
      <c r="L82" s="15" t="s">
        <v>25</v>
      </c>
      <c r="M82" s="225" t="s">
        <v>136</v>
      </c>
      <c r="N82" s="225" t="s">
        <v>137</v>
      </c>
      <c r="O82" s="255" t="s">
        <v>176</v>
      </c>
    </row>
    <row r="83" spans="1:15" ht="142.5" x14ac:dyDescent="0.25">
      <c r="A83" s="21" t="s">
        <v>11</v>
      </c>
      <c r="B83" s="26">
        <v>80111600</v>
      </c>
      <c r="C83" s="17" t="s">
        <v>921</v>
      </c>
      <c r="D83" s="16">
        <v>43132</v>
      </c>
      <c r="E83" s="18">
        <v>6</v>
      </c>
      <c r="F83" s="15" t="s">
        <v>240</v>
      </c>
      <c r="G83" s="15" t="s">
        <v>242</v>
      </c>
      <c r="H83" s="12">
        <v>7968000</v>
      </c>
      <c r="I83" s="12">
        <v>7968000</v>
      </c>
      <c r="J83" s="15" t="s">
        <v>12</v>
      </c>
      <c r="K83" s="15" t="s">
        <v>12</v>
      </c>
      <c r="L83" s="15" t="s">
        <v>25</v>
      </c>
      <c r="M83" s="225" t="s">
        <v>136</v>
      </c>
      <c r="N83" s="225" t="s">
        <v>137</v>
      </c>
      <c r="O83" s="255" t="s">
        <v>176</v>
      </c>
    </row>
    <row r="84" spans="1:15" ht="142.5" x14ac:dyDescent="0.25">
      <c r="A84" s="21" t="s">
        <v>11</v>
      </c>
      <c r="B84" s="26">
        <v>80111600</v>
      </c>
      <c r="C84" s="17" t="s">
        <v>922</v>
      </c>
      <c r="D84" s="16">
        <v>43132</v>
      </c>
      <c r="E84" s="18">
        <v>6</v>
      </c>
      <c r="F84" s="15" t="s">
        <v>240</v>
      </c>
      <c r="G84" s="15" t="s">
        <v>242</v>
      </c>
      <c r="H84" s="12">
        <v>7968000</v>
      </c>
      <c r="I84" s="12">
        <v>7968000</v>
      </c>
      <c r="J84" s="15" t="s">
        <v>12</v>
      </c>
      <c r="K84" s="15" t="s">
        <v>12</v>
      </c>
      <c r="L84" s="15" t="s">
        <v>25</v>
      </c>
      <c r="M84" s="225" t="s">
        <v>136</v>
      </c>
      <c r="N84" s="225" t="s">
        <v>137</v>
      </c>
      <c r="O84" s="255" t="s">
        <v>176</v>
      </c>
    </row>
    <row r="85" spans="1:15" ht="142.5" x14ac:dyDescent="0.25">
      <c r="A85" s="21" t="s">
        <v>11</v>
      </c>
      <c r="B85" s="26">
        <v>80111600</v>
      </c>
      <c r="C85" s="17" t="s">
        <v>923</v>
      </c>
      <c r="D85" s="16">
        <v>43132</v>
      </c>
      <c r="E85" s="18">
        <v>6</v>
      </c>
      <c r="F85" s="15" t="s">
        <v>240</v>
      </c>
      <c r="G85" s="15" t="s">
        <v>242</v>
      </c>
      <c r="H85" s="12">
        <v>7968000</v>
      </c>
      <c r="I85" s="12">
        <v>7968000</v>
      </c>
      <c r="J85" s="15" t="s">
        <v>12</v>
      </c>
      <c r="K85" s="15" t="s">
        <v>12</v>
      </c>
      <c r="L85" s="15" t="s">
        <v>23</v>
      </c>
      <c r="M85" s="225" t="s">
        <v>136</v>
      </c>
      <c r="N85" s="225" t="s">
        <v>137</v>
      </c>
      <c r="O85" s="255" t="s">
        <v>176</v>
      </c>
    </row>
    <row r="86" spans="1:15" ht="142.5" x14ac:dyDescent="0.25">
      <c r="A86" s="21" t="s">
        <v>11</v>
      </c>
      <c r="B86" s="26">
        <v>80111600</v>
      </c>
      <c r="C86" s="17" t="s">
        <v>924</v>
      </c>
      <c r="D86" s="16">
        <v>43132</v>
      </c>
      <c r="E86" s="18">
        <v>6</v>
      </c>
      <c r="F86" s="15" t="s">
        <v>240</v>
      </c>
      <c r="G86" s="15" t="s">
        <v>242</v>
      </c>
      <c r="H86" s="12">
        <v>7968000</v>
      </c>
      <c r="I86" s="12">
        <v>7968000</v>
      </c>
      <c r="J86" s="15" t="s">
        <v>12</v>
      </c>
      <c r="K86" s="15" t="s">
        <v>12</v>
      </c>
      <c r="L86" s="15" t="s">
        <v>23</v>
      </c>
      <c r="M86" s="225" t="s">
        <v>136</v>
      </c>
      <c r="N86" s="225" t="s">
        <v>137</v>
      </c>
      <c r="O86" s="255" t="s">
        <v>176</v>
      </c>
    </row>
    <row r="87" spans="1:15" ht="142.5" x14ac:dyDescent="0.25">
      <c r="A87" s="21" t="s">
        <v>11</v>
      </c>
      <c r="B87" s="26">
        <v>80111600</v>
      </c>
      <c r="C87" s="17" t="s">
        <v>925</v>
      </c>
      <c r="D87" s="16">
        <v>43132</v>
      </c>
      <c r="E87" s="18">
        <v>6</v>
      </c>
      <c r="F87" s="15" t="s">
        <v>240</v>
      </c>
      <c r="G87" s="15" t="s">
        <v>242</v>
      </c>
      <c r="H87" s="12">
        <v>7968000</v>
      </c>
      <c r="I87" s="12">
        <v>7968000</v>
      </c>
      <c r="J87" s="15" t="s">
        <v>12</v>
      </c>
      <c r="K87" s="15" t="s">
        <v>12</v>
      </c>
      <c r="L87" s="15" t="s">
        <v>23</v>
      </c>
      <c r="M87" s="225" t="s">
        <v>136</v>
      </c>
      <c r="N87" s="225" t="s">
        <v>137</v>
      </c>
      <c r="O87" s="255" t="s">
        <v>176</v>
      </c>
    </row>
    <row r="88" spans="1:15" ht="142.5" x14ac:dyDescent="0.25">
      <c r="A88" s="21" t="s">
        <v>11</v>
      </c>
      <c r="B88" s="26">
        <v>80111600</v>
      </c>
      <c r="C88" s="17" t="s">
        <v>926</v>
      </c>
      <c r="D88" s="16">
        <v>43132</v>
      </c>
      <c r="E88" s="18">
        <v>6</v>
      </c>
      <c r="F88" s="15" t="s">
        <v>240</v>
      </c>
      <c r="G88" s="15" t="s">
        <v>242</v>
      </c>
      <c r="H88" s="12">
        <v>7968000</v>
      </c>
      <c r="I88" s="12">
        <v>7968000</v>
      </c>
      <c r="J88" s="15" t="s">
        <v>12</v>
      </c>
      <c r="K88" s="15" t="s">
        <v>12</v>
      </c>
      <c r="L88" s="15" t="s">
        <v>25</v>
      </c>
      <c r="M88" s="225" t="s">
        <v>136</v>
      </c>
      <c r="N88" s="225" t="s">
        <v>137</v>
      </c>
      <c r="O88" s="255" t="s">
        <v>176</v>
      </c>
    </row>
    <row r="89" spans="1:15" ht="142.5" x14ac:dyDescent="0.25">
      <c r="A89" s="21" t="s">
        <v>11</v>
      </c>
      <c r="B89" s="26">
        <v>80111600</v>
      </c>
      <c r="C89" s="17" t="s">
        <v>927</v>
      </c>
      <c r="D89" s="16">
        <v>43132</v>
      </c>
      <c r="E89" s="18">
        <v>6</v>
      </c>
      <c r="F89" s="15" t="s">
        <v>240</v>
      </c>
      <c r="G89" s="15" t="s">
        <v>242</v>
      </c>
      <c r="H89" s="12">
        <v>7968000</v>
      </c>
      <c r="I89" s="12">
        <v>7968000</v>
      </c>
      <c r="J89" s="15" t="s">
        <v>12</v>
      </c>
      <c r="K89" s="15" t="s">
        <v>12</v>
      </c>
      <c r="L89" s="15" t="s">
        <v>25</v>
      </c>
      <c r="M89" s="225" t="s">
        <v>136</v>
      </c>
      <c r="N89" s="225" t="s">
        <v>137</v>
      </c>
      <c r="O89" s="255" t="s">
        <v>176</v>
      </c>
    </row>
    <row r="90" spans="1:15" ht="142.5" x14ac:dyDescent="0.25">
      <c r="A90" s="21" t="s">
        <v>11</v>
      </c>
      <c r="B90" s="26">
        <v>80111600</v>
      </c>
      <c r="C90" s="17" t="s">
        <v>928</v>
      </c>
      <c r="D90" s="16">
        <v>43132</v>
      </c>
      <c r="E90" s="18">
        <v>6</v>
      </c>
      <c r="F90" s="15" t="s">
        <v>240</v>
      </c>
      <c r="G90" s="15" t="s">
        <v>242</v>
      </c>
      <c r="H90" s="12">
        <v>7968000</v>
      </c>
      <c r="I90" s="12">
        <v>7968000</v>
      </c>
      <c r="J90" s="15" t="s">
        <v>12</v>
      </c>
      <c r="K90" s="15" t="s">
        <v>12</v>
      </c>
      <c r="L90" s="15" t="s">
        <v>25</v>
      </c>
      <c r="M90" s="225" t="s">
        <v>136</v>
      </c>
      <c r="N90" s="225" t="s">
        <v>137</v>
      </c>
      <c r="O90" s="255" t="s">
        <v>176</v>
      </c>
    </row>
    <row r="91" spans="1:15" ht="142.5" x14ac:dyDescent="0.25">
      <c r="A91" s="21" t="s">
        <v>11</v>
      </c>
      <c r="B91" s="26">
        <v>80111600</v>
      </c>
      <c r="C91" s="17" t="s">
        <v>929</v>
      </c>
      <c r="D91" s="16">
        <v>43132</v>
      </c>
      <c r="E91" s="18">
        <v>6</v>
      </c>
      <c r="F91" s="15" t="s">
        <v>240</v>
      </c>
      <c r="G91" s="15" t="s">
        <v>242</v>
      </c>
      <c r="H91" s="12">
        <v>7968000</v>
      </c>
      <c r="I91" s="12">
        <v>7968000</v>
      </c>
      <c r="J91" s="15" t="s">
        <v>12</v>
      </c>
      <c r="K91" s="15" t="s">
        <v>12</v>
      </c>
      <c r="L91" s="15" t="s">
        <v>25</v>
      </c>
      <c r="M91" s="225" t="s">
        <v>136</v>
      </c>
      <c r="N91" s="225" t="s">
        <v>137</v>
      </c>
      <c r="O91" s="255" t="s">
        <v>176</v>
      </c>
    </row>
    <row r="92" spans="1:15" ht="142.5" x14ac:dyDescent="0.25">
      <c r="A92" s="21" t="s">
        <v>11</v>
      </c>
      <c r="B92" s="26">
        <v>80111600</v>
      </c>
      <c r="C92" s="17" t="s">
        <v>930</v>
      </c>
      <c r="D92" s="16">
        <v>43132</v>
      </c>
      <c r="E92" s="18">
        <v>6</v>
      </c>
      <c r="F92" s="15" t="s">
        <v>240</v>
      </c>
      <c r="G92" s="15" t="s">
        <v>242</v>
      </c>
      <c r="H92" s="12">
        <v>7968000</v>
      </c>
      <c r="I92" s="12">
        <v>7968000</v>
      </c>
      <c r="J92" s="15" t="s">
        <v>12</v>
      </c>
      <c r="K92" s="15" t="s">
        <v>12</v>
      </c>
      <c r="L92" s="15" t="s">
        <v>25</v>
      </c>
      <c r="M92" s="225" t="s">
        <v>136</v>
      </c>
      <c r="N92" s="225" t="s">
        <v>137</v>
      </c>
      <c r="O92" s="255" t="s">
        <v>176</v>
      </c>
    </row>
    <row r="93" spans="1:15" ht="142.5" x14ac:dyDescent="0.25">
      <c r="A93" s="21" t="s">
        <v>11</v>
      </c>
      <c r="B93" s="26">
        <v>80111600</v>
      </c>
      <c r="C93" s="17" t="s">
        <v>931</v>
      </c>
      <c r="D93" s="16">
        <v>43132</v>
      </c>
      <c r="E93" s="18">
        <v>6</v>
      </c>
      <c r="F93" s="15" t="s">
        <v>240</v>
      </c>
      <c r="G93" s="15" t="s">
        <v>242</v>
      </c>
      <c r="H93" s="12">
        <v>7968000</v>
      </c>
      <c r="I93" s="12">
        <v>7968000</v>
      </c>
      <c r="J93" s="15" t="s">
        <v>12</v>
      </c>
      <c r="K93" s="15" t="s">
        <v>12</v>
      </c>
      <c r="L93" s="15" t="s">
        <v>23</v>
      </c>
      <c r="M93" s="225" t="s">
        <v>136</v>
      </c>
      <c r="N93" s="225" t="s">
        <v>137</v>
      </c>
      <c r="O93" s="255" t="s">
        <v>176</v>
      </c>
    </row>
    <row r="94" spans="1:15" ht="142.5" x14ac:dyDescent="0.25">
      <c r="A94" s="21" t="s">
        <v>11</v>
      </c>
      <c r="B94" s="26">
        <v>80111600</v>
      </c>
      <c r="C94" s="17" t="s">
        <v>932</v>
      </c>
      <c r="D94" s="16">
        <v>43132</v>
      </c>
      <c r="E94" s="18">
        <v>6</v>
      </c>
      <c r="F94" s="15" t="s">
        <v>240</v>
      </c>
      <c r="G94" s="15" t="s">
        <v>242</v>
      </c>
      <c r="H94" s="12">
        <v>7968000</v>
      </c>
      <c r="I94" s="12">
        <v>7968000</v>
      </c>
      <c r="J94" s="15" t="s">
        <v>12</v>
      </c>
      <c r="K94" s="15" t="s">
        <v>12</v>
      </c>
      <c r="L94" s="15" t="s">
        <v>23</v>
      </c>
      <c r="M94" s="225" t="s">
        <v>136</v>
      </c>
      <c r="N94" s="225" t="s">
        <v>137</v>
      </c>
      <c r="O94" s="255" t="s">
        <v>176</v>
      </c>
    </row>
    <row r="95" spans="1:15" ht="142.5" x14ac:dyDescent="0.25">
      <c r="A95" s="21" t="s">
        <v>11</v>
      </c>
      <c r="B95" s="26">
        <v>80111600</v>
      </c>
      <c r="C95" s="17" t="s">
        <v>933</v>
      </c>
      <c r="D95" s="16">
        <v>43132</v>
      </c>
      <c r="E95" s="18">
        <v>6</v>
      </c>
      <c r="F95" s="15" t="s">
        <v>240</v>
      </c>
      <c r="G95" s="15" t="s">
        <v>242</v>
      </c>
      <c r="H95" s="12">
        <v>7968000</v>
      </c>
      <c r="I95" s="12">
        <v>7968000</v>
      </c>
      <c r="J95" s="15" t="s">
        <v>12</v>
      </c>
      <c r="K95" s="15" t="s">
        <v>12</v>
      </c>
      <c r="L95" s="15" t="s">
        <v>23</v>
      </c>
      <c r="M95" s="225" t="s">
        <v>136</v>
      </c>
      <c r="N95" s="225" t="s">
        <v>137</v>
      </c>
      <c r="O95" s="255" t="s">
        <v>176</v>
      </c>
    </row>
    <row r="96" spans="1:15" ht="142.5" x14ac:dyDescent="0.25">
      <c r="A96" s="21" t="s">
        <v>11</v>
      </c>
      <c r="B96" s="26">
        <v>80111600</v>
      </c>
      <c r="C96" s="17" t="s">
        <v>934</v>
      </c>
      <c r="D96" s="16">
        <v>43132</v>
      </c>
      <c r="E96" s="18">
        <v>6</v>
      </c>
      <c r="F96" s="15" t="s">
        <v>240</v>
      </c>
      <c r="G96" s="15" t="s">
        <v>242</v>
      </c>
      <c r="H96" s="12">
        <v>7968000</v>
      </c>
      <c r="I96" s="12">
        <v>7968000</v>
      </c>
      <c r="J96" s="15" t="s">
        <v>12</v>
      </c>
      <c r="K96" s="15" t="s">
        <v>12</v>
      </c>
      <c r="L96" s="15" t="s">
        <v>23</v>
      </c>
      <c r="M96" s="225" t="s">
        <v>136</v>
      </c>
      <c r="N96" s="225" t="s">
        <v>137</v>
      </c>
      <c r="O96" s="255" t="s">
        <v>176</v>
      </c>
    </row>
    <row r="97" spans="1:15" ht="142.5" x14ac:dyDescent="0.25">
      <c r="A97" s="21" t="s">
        <v>11</v>
      </c>
      <c r="B97" s="26">
        <v>80111600</v>
      </c>
      <c r="C97" s="17" t="s">
        <v>935</v>
      </c>
      <c r="D97" s="16">
        <v>43132</v>
      </c>
      <c r="E97" s="18">
        <v>6</v>
      </c>
      <c r="F97" s="15" t="s">
        <v>240</v>
      </c>
      <c r="G97" s="15" t="s">
        <v>242</v>
      </c>
      <c r="H97" s="12">
        <v>7968000</v>
      </c>
      <c r="I97" s="12">
        <v>7968000</v>
      </c>
      <c r="J97" s="15" t="s">
        <v>12</v>
      </c>
      <c r="K97" s="15" t="s">
        <v>12</v>
      </c>
      <c r="L97" s="15" t="s">
        <v>23</v>
      </c>
      <c r="M97" s="225" t="s">
        <v>136</v>
      </c>
      <c r="N97" s="225" t="s">
        <v>137</v>
      </c>
      <c r="O97" s="255" t="s">
        <v>176</v>
      </c>
    </row>
    <row r="98" spans="1:15" ht="142.5" x14ac:dyDescent="0.25">
      <c r="A98" s="21" t="s">
        <v>11</v>
      </c>
      <c r="B98" s="26">
        <v>80111600</v>
      </c>
      <c r="C98" s="17" t="s">
        <v>936</v>
      </c>
      <c r="D98" s="16">
        <v>43132</v>
      </c>
      <c r="E98" s="18">
        <v>6</v>
      </c>
      <c r="F98" s="15" t="s">
        <v>240</v>
      </c>
      <c r="G98" s="15" t="s">
        <v>242</v>
      </c>
      <c r="H98" s="12">
        <v>7968000</v>
      </c>
      <c r="I98" s="12">
        <v>7968000</v>
      </c>
      <c r="J98" s="15" t="s">
        <v>12</v>
      </c>
      <c r="K98" s="15" t="s">
        <v>12</v>
      </c>
      <c r="L98" s="15" t="s">
        <v>25</v>
      </c>
      <c r="M98" s="225" t="s">
        <v>136</v>
      </c>
      <c r="N98" s="225" t="s">
        <v>137</v>
      </c>
      <c r="O98" s="255" t="s">
        <v>176</v>
      </c>
    </row>
    <row r="99" spans="1:15" ht="142.5" x14ac:dyDescent="0.25">
      <c r="A99" s="21" t="s">
        <v>11</v>
      </c>
      <c r="B99" s="26">
        <v>80111600</v>
      </c>
      <c r="C99" s="17" t="s">
        <v>937</v>
      </c>
      <c r="D99" s="16">
        <v>43132</v>
      </c>
      <c r="E99" s="18">
        <v>6</v>
      </c>
      <c r="F99" s="15" t="s">
        <v>240</v>
      </c>
      <c r="G99" s="15" t="s">
        <v>242</v>
      </c>
      <c r="H99" s="12">
        <v>7968000</v>
      </c>
      <c r="I99" s="12">
        <v>7968000</v>
      </c>
      <c r="J99" s="15" t="s">
        <v>12</v>
      </c>
      <c r="K99" s="15" t="s">
        <v>12</v>
      </c>
      <c r="L99" s="15" t="s">
        <v>23</v>
      </c>
      <c r="M99" s="225" t="s">
        <v>136</v>
      </c>
      <c r="N99" s="225" t="s">
        <v>137</v>
      </c>
      <c r="O99" s="255" t="s">
        <v>176</v>
      </c>
    </row>
    <row r="100" spans="1:15" ht="142.5" x14ac:dyDescent="0.25">
      <c r="A100" s="21" t="s">
        <v>11</v>
      </c>
      <c r="B100" s="26">
        <v>80111600</v>
      </c>
      <c r="C100" s="17" t="s">
        <v>938</v>
      </c>
      <c r="D100" s="16">
        <v>43132</v>
      </c>
      <c r="E100" s="18">
        <v>6</v>
      </c>
      <c r="F100" s="15" t="s">
        <v>240</v>
      </c>
      <c r="G100" s="15" t="s">
        <v>242</v>
      </c>
      <c r="H100" s="12">
        <v>7968000</v>
      </c>
      <c r="I100" s="12">
        <v>7968000</v>
      </c>
      <c r="J100" s="15" t="s">
        <v>12</v>
      </c>
      <c r="K100" s="15" t="s">
        <v>12</v>
      </c>
      <c r="L100" s="15" t="s">
        <v>23</v>
      </c>
      <c r="M100" s="225" t="s">
        <v>136</v>
      </c>
      <c r="N100" s="225" t="s">
        <v>137</v>
      </c>
      <c r="O100" s="255" t="s">
        <v>176</v>
      </c>
    </row>
    <row r="101" spans="1:15" ht="142.5" x14ac:dyDescent="0.25">
      <c r="A101" s="21" t="s">
        <v>11</v>
      </c>
      <c r="B101" s="26">
        <v>80111600</v>
      </c>
      <c r="C101" s="17" t="s">
        <v>939</v>
      </c>
      <c r="D101" s="16">
        <v>43132</v>
      </c>
      <c r="E101" s="18">
        <v>6</v>
      </c>
      <c r="F101" s="15" t="s">
        <v>240</v>
      </c>
      <c r="G101" s="15" t="s">
        <v>242</v>
      </c>
      <c r="H101" s="12">
        <v>7968000</v>
      </c>
      <c r="I101" s="12">
        <v>7968000</v>
      </c>
      <c r="J101" s="15" t="s">
        <v>12</v>
      </c>
      <c r="K101" s="15" t="s">
        <v>12</v>
      </c>
      <c r="L101" s="15" t="s">
        <v>23</v>
      </c>
      <c r="M101" s="225" t="s">
        <v>136</v>
      </c>
      <c r="N101" s="225" t="s">
        <v>137</v>
      </c>
      <c r="O101" s="255" t="s">
        <v>176</v>
      </c>
    </row>
    <row r="102" spans="1:15" ht="142.5" x14ac:dyDescent="0.25">
      <c r="A102" s="21" t="s">
        <v>11</v>
      </c>
      <c r="B102" s="26">
        <v>80111600</v>
      </c>
      <c r="C102" s="17" t="s">
        <v>940</v>
      </c>
      <c r="D102" s="16">
        <v>43132</v>
      </c>
      <c r="E102" s="18">
        <v>6</v>
      </c>
      <c r="F102" s="15" t="s">
        <v>240</v>
      </c>
      <c r="G102" s="15" t="s">
        <v>242</v>
      </c>
      <c r="H102" s="12">
        <v>7968000</v>
      </c>
      <c r="I102" s="12">
        <v>7968000</v>
      </c>
      <c r="J102" s="15" t="s">
        <v>12</v>
      </c>
      <c r="K102" s="15" t="s">
        <v>12</v>
      </c>
      <c r="L102" s="15" t="s">
        <v>25</v>
      </c>
      <c r="M102" s="225" t="s">
        <v>136</v>
      </c>
      <c r="N102" s="225" t="s">
        <v>137</v>
      </c>
      <c r="O102" s="255" t="s">
        <v>176</v>
      </c>
    </row>
    <row r="103" spans="1:15" ht="142.5" x14ac:dyDescent="0.25">
      <c r="A103" s="21" t="s">
        <v>11</v>
      </c>
      <c r="B103" s="26">
        <v>80111600</v>
      </c>
      <c r="C103" s="17" t="s">
        <v>941</v>
      </c>
      <c r="D103" s="16">
        <v>43132</v>
      </c>
      <c r="E103" s="18">
        <v>6</v>
      </c>
      <c r="F103" s="15" t="s">
        <v>240</v>
      </c>
      <c r="G103" s="15" t="s">
        <v>242</v>
      </c>
      <c r="H103" s="12">
        <v>7968000</v>
      </c>
      <c r="I103" s="12">
        <v>7968000</v>
      </c>
      <c r="J103" s="15" t="s">
        <v>12</v>
      </c>
      <c r="K103" s="15" t="s">
        <v>12</v>
      </c>
      <c r="L103" s="15" t="s">
        <v>23</v>
      </c>
      <c r="M103" s="225" t="s">
        <v>136</v>
      </c>
      <c r="N103" s="225" t="s">
        <v>137</v>
      </c>
      <c r="O103" s="255" t="s">
        <v>176</v>
      </c>
    </row>
    <row r="104" spans="1:15" ht="142.5" x14ac:dyDescent="0.25">
      <c r="A104" s="21" t="s">
        <v>11</v>
      </c>
      <c r="B104" s="26">
        <v>80111600</v>
      </c>
      <c r="C104" s="17" t="s">
        <v>942</v>
      </c>
      <c r="D104" s="16">
        <v>43132</v>
      </c>
      <c r="E104" s="18">
        <v>6</v>
      </c>
      <c r="F104" s="15" t="s">
        <v>240</v>
      </c>
      <c r="G104" s="15" t="s">
        <v>242</v>
      </c>
      <c r="H104" s="12">
        <v>7968000</v>
      </c>
      <c r="I104" s="12">
        <v>7968000</v>
      </c>
      <c r="J104" s="15" t="s">
        <v>12</v>
      </c>
      <c r="K104" s="15" t="s">
        <v>12</v>
      </c>
      <c r="L104" s="15" t="s">
        <v>25</v>
      </c>
      <c r="M104" s="225" t="s">
        <v>136</v>
      </c>
      <c r="N104" s="225" t="s">
        <v>137</v>
      </c>
      <c r="O104" s="255" t="s">
        <v>176</v>
      </c>
    </row>
    <row r="105" spans="1:15" ht="142.5" x14ac:dyDescent="0.25">
      <c r="A105" s="21" t="s">
        <v>11</v>
      </c>
      <c r="B105" s="26">
        <v>80111600</v>
      </c>
      <c r="C105" s="17" t="s">
        <v>943</v>
      </c>
      <c r="D105" s="16">
        <v>43132</v>
      </c>
      <c r="E105" s="18">
        <v>6</v>
      </c>
      <c r="F105" s="15" t="s">
        <v>240</v>
      </c>
      <c r="G105" s="15" t="s">
        <v>242</v>
      </c>
      <c r="H105" s="12">
        <v>7968000</v>
      </c>
      <c r="I105" s="12">
        <v>7968000</v>
      </c>
      <c r="J105" s="15" t="s">
        <v>12</v>
      </c>
      <c r="K105" s="15" t="s">
        <v>12</v>
      </c>
      <c r="L105" s="15" t="s">
        <v>23</v>
      </c>
      <c r="M105" s="225" t="s">
        <v>136</v>
      </c>
      <c r="N105" s="225" t="s">
        <v>137</v>
      </c>
      <c r="O105" s="255" t="s">
        <v>176</v>
      </c>
    </row>
    <row r="106" spans="1:15" ht="142.5" x14ac:dyDescent="0.25">
      <c r="A106" s="21" t="s">
        <v>11</v>
      </c>
      <c r="B106" s="26">
        <v>80111600</v>
      </c>
      <c r="C106" s="17" t="s">
        <v>944</v>
      </c>
      <c r="D106" s="16">
        <v>43132</v>
      </c>
      <c r="E106" s="18">
        <v>6</v>
      </c>
      <c r="F106" s="15" t="s">
        <v>240</v>
      </c>
      <c r="G106" s="15" t="s">
        <v>242</v>
      </c>
      <c r="H106" s="12">
        <v>7968000</v>
      </c>
      <c r="I106" s="12">
        <v>7968000</v>
      </c>
      <c r="J106" s="15" t="s">
        <v>12</v>
      </c>
      <c r="K106" s="15" t="s">
        <v>12</v>
      </c>
      <c r="L106" s="15" t="s">
        <v>25</v>
      </c>
      <c r="M106" s="225" t="s">
        <v>136</v>
      </c>
      <c r="N106" s="225" t="s">
        <v>137</v>
      </c>
      <c r="O106" s="255" t="s">
        <v>176</v>
      </c>
    </row>
    <row r="107" spans="1:15" ht="142.5" x14ac:dyDescent="0.25">
      <c r="A107" s="21" t="s">
        <v>11</v>
      </c>
      <c r="B107" s="26">
        <v>80111600</v>
      </c>
      <c r="C107" s="17" t="s">
        <v>945</v>
      </c>
      <c r="D107" s="16">
        <v>43132</v>
      </c>
      <c r="E107" s="18">
        <v>6</v>
      </c>
      <c r="F107" s="15" t="s">
        <v>240</v>
      </c>
      <c r="G107" s="15" t="s">
        <v>242</v>
      </c>
      <c r="H107" s="12">
        <v>7968000</v>
      </c>
      <c r="I107" s="12">
        <v>7968000</v>
      </c>
      <c r="J107" s="15" t="s">
        <v>12</v>
      </c>
      <c r="K107" s="15" t="s">
        <v>12</v>
      </c>
      <c r="L107" s="15" t="s">
        <v>25</v>
      </c>
      <c r="M107" s="225" t="s">
        <v>136</v>
      </c>
      <c r="N107" s="225" t="s">
        <v>137</v>
      </c>
      <c r="O107" s="255" t="s">
        <v>176</v>
      </c>
    </row>
    <row r="108" spans="1:15" ht="142.5" x14ac:dyDescent="0.25">
      <c r="A108" s="21" t="s">
        <v>11</v>
      </c>
      <c r="B108" s="26">
        <v>80111600</v>
      </c>
      <c r="C108" s="17" t="s">
        <v>946</v>
      </c>
      <c r="D108" s="16">
        <v>43132</v>
      </c>
      <c r="E108" s="18">
        <v>6</v>
      </c>
      <c r="F108" s="15" t="s">
        <v>240</v>
      </c>
      <c r="G108" s="15" t="s">
        <v>242</v>
      </c>
      <c r="H108" s="12">
        <v>7968000</v>
      </c>
      <c r="I108" s="12">
        <v>7968000</v>
      </c>
      <c r="J108" s="15" t="s">
        <v>12</v>
      </c>
      <c r="K108" s="15" t="s">
        <v>12</v>
      </c>
      <c r="L108" s="15" t="s">
        <v>25</v>
      </c>
      <c r="M108" s="225" t="s">
        <v>136</v>
      </c>
      <c r="N108" s="225" t="s">
        <v>137</v>
      </c>
      <c r="O108" s="255" t="s">
        <v>176</v>
      </c>
    </row>
    <row r="109" spans="1:15" ht="142.5" x14ac:dyDescent="0.25">
      <c r="A109" s="21" t="s">
        <v>11</v>
      </c>
      <c r="B109" s="26">
        <v>80111600</v>
      </c>
      <c r="C109" s="17" t="s">
        <v>947</v>
      </c>
      <c r="D109" s="16">
        <v>43132</v>
      </c>
      <c r="E109" s="18">
        <v>6</v>
      </c>
      <c r="F109" s="15" t="s">
        <v>240</v>
      </c>
      <c r="G109" s="15" t="s">
        <v>242</v>
      </c>
      <c r="H109" s="12">
        <v>7968000</v>
      </c>
      <c r="I109" s="12">
        <v>7968000</v>
      </c>
      <c r="J109" s="15" t="s">
        <v>12</v>
      </c>
      <c r="K109" s="15" t="s">
        <v>12</v>
      </c>
      <c r="L109" s="15" t="s">
        <v>25</v>
      </c>
      <c r="M109" s="225" t="s">
        <v>136</v>
      </c>
      <c r="N109" s="225" t="s">
        <v>137</v>
      </c>
      <c r="O109" s="255" t="s">
        <v>176</v>
      </c>
    </row>
    <row r="110" spans="1:15" ht="142.5" x14ac:dyDescent="0.25">
      <c r="A110" s="21" t="s">
        <v>11</v>
      </c>
      <c r="B110" s="26">
        <v>80111600</v>
      </c>
      <c r="C110" s="17" t="s">
        <v>948</v>
      </c>
      <c r="D110" s="16">
        <v>43132</v>
      </c>
      <c r="E110" s="18">
        <v>6</v>
      </c>
      <c r="F110" s="15" t="s">
        <v>240</v>
      </c>
      <c r="G110" s="15" t="s">
        <v>242</v>
      </c>
      <c r="H110" s="12">
        <v>7968000</v>
      </c>
      <c r="I110" s="12">
        <v>7968000</v>
      </c>
      <c r="J110" s="15" t="s">
        <v>12</v>
      </c>
      <c r="K110" s="15" t="s">
        <v>12</v>
      </c>
      <c r="L110" s="15" t="s">
        <v>25</v>
      </c>
      <c r="M110" s="225" t="s">
        <v>136</v>
      </c>
      <c r="N110" s="225" t="s">
        <v>137</v>
      </c>
      <c r="O110" s="255" t="s">
        <v>176</v>
      </c>
    </row>
    <row r="111" spans="1:15" ht="142.5" x14ac:dyDescent="0.25">
      <c r="A111" s="21" t="s">
        <v>11</v>
      </c>
      <c r="B111" s="26">
        <v>80111600</v>
      </c>
      <c r="C111" s="17" t="s">
        <v>949</v>
      </c>
      <c r="D111" s="16">
        <v>43132</v>
      </c>
      <c r="E111" s="18">
        <v>6</v>
      </c>
      <c r="F111" s="15" t="s">
        <v>240</v>
      </c>
      <c r="G111" s="15" t="s">
        <v>242</v>
      </c>
      <c r="H111" s="12">
        <v>7968000</v>
      </c>
      <c r="I111" s="12">
        <v>7968000</v>
      </c>
      <c r="J111" s="15" t="s">
        <v>12</v>
      </c>
      <c r="K111" s="15" t="s">
        <v>12</v>
      </c>
      <c r="L111" s="15" t="s">
        <v>25</v>
      </c>
      <c r="M111" s="225" t="s">
        <v>136</v>
      </c>
      <c r="N111" s="225" t="s">
        <v>137</v>
      </c>
      <c r="O111" s="255" t="s">
        <v>176</v>
      </c>
    </row>
    <row r="112" spans="1:15" ht="142.5" x14ac:dyDescent="0.25">
      <c r="A112" s="21" t="s">
        <v>11</v>
      </c>
      <c r="B112" s="26">
        <v>80111600</v>
      </c>
      <c r="C112" s="17" t="s">
        <v>950</v>
      </c>
      <c r="D112" s="16">
        <v>43132</v>
      </c>
      <c r="E112" s="18">
        <v>6</v>
      </c>
      <c r="F112" s="15" t="s">
        <v>240</v>
      </c>
      <c r="G112" s="15" t="s">
        <v>242</v>
      </c>
      <c r="H112" s="12">
        <v>7968000</v>
      </c>
      <c r="I112" s="12">
        <v>7968000</v>
      </c>
      <c r="J112" s="15" t="s">
        <v>12</v>
      </c>
      <c r="K112" s="15" t="s">
        <v>12</v>
      </c>
      <c r="L112" s="15" t="s">
        <v>25</v>
      </c>
      <c r="M112" s="225" t="s">
        <v>136</v>
      </c>
      <c r="N112" s="225" t="s">
        <v>137</v>
      </c>
      <c r="O112" s="255" t="s">
        <v>176</v>
      </c>
    </row>
    <row r="113" spans="1:15" ht="142.5" x14ac:dyDescent="0.25">
      <c r="A113" s="21" t="s">
        <v>11</v>
      </c>
      <c r="B113" s="26">
        <v>80111600</v>
      </c>
      <c r="C113" s="17" t="s">
        <v>951</v>
      </c>
      <c r="D113" s="16">
        <v>43132</v>
      </c>
      <c r="E113" s="18">
        <v>6</v>
      </c>
      <c r="F113" s="15" t="s">
        <v>240</v>
      </c>
      <c r="G113" s="15" t="s">
        <v>242</v>
      </c>
      <c r="H113" s="12">
        <v>7968000</v>
      </c>
      <c r="I113" s="12">
        <v>7968000</v>
      </c>
      <c r="J113" s="15" t="s">
        <v>12</v>
      </c>
      <c r="K113" s="15" t="s">
        <v>12</v>
      </c>
      <c r="L113" s="15" t="s">
        <v>25</v>
      </c>
      <c r="M113" s="225" t="s">
        <v>136</v>
      </c>
      <c r="N113" s="225" t="s">
        <v>137</v>
      </c>
      <c r="O113" s="255" t="s">
        <v>176</v>
      </c>
    </row>
    <row r="114" spans="1:15" ht="142.5" x14ac:dyDescent="0.25">
      <c r="A114" s="21" t="s">
        <v>11</v>
      </c>
      <c r="B114" s="26">
        <v>80111600</v>
      </c>
      <c r="C114" s="17" t="s">
        <v>952</v>
      </c>
      <c r="D114" s="16">
        <v>43132</v>
      </c>
      <c r="E114" s="18">
        <v>6</v>
      </c>
      <c r="F114" s="15" t="s">
        <v>240</v>
      </c>
      <c r="G114" s="15" t="s">
        <v>242</v>
      </c>
      <c r="H114" s="12">
        <v>7968000</v>
      </c>
      <c r="I114" s="12">
        <v>7968000</v>
      </c>
      <c r="J114" s="15" t="s">
        <v>12</v>
      </c>
      <c r="K114" s="15" t="s">
        <v>12</v>
      </c>
      <c r="L114" s="15" t="s">
        <v>25</v>
      </c>
      <c r="M114" s="225" t="s">
        <v>136</v>
      </c>
      <c r="N114" s="225" t="s">
        <v>137</v>
      </c>
      <c r="O114" s="255" t="s">
        <v>176</v>
      </c>
    </row>
    <row r="115" spans="1:15" ht="142.5" x14ac:dyDescent="0.25">
      <c r="A115" s="21" t="s">
        <v>11</v>
      </c>
      <c r="B115" s="26">
        <v>80111600</v>
      </c>
      <c r="C115" s="17" t="s">
        <v>953</v>
      </c>
      <c r="D115" s="16">
        <v>43132</v>
      </c>
      <c r="E115" s="18">
        <v>6</v>
      </c>
      <c r="F115" s="15" t="s">
        <v>240</v>
      </c>
      <c r="G115" s="15" t="s">
        <v>242</v>
      </c>
      <c r="H115" s="12">
        <v>7968000</v>
      </c>
      <c r="I115" s="12">
        <v>7968000</v>
      </c>
      <c r="J115" s="15" t="s">
        <v>12</v>
      </c>
      <c r="K115" s="15" t="s">
        <v>12</v>
      </c>
      <c r="L115" s="15" t="s">
        <v>25</v>
      </c>
      <c r="M115" s="225" t="s">
        <v>136</v>
      </c>
      <c r="N115" s="225" t="s">
        <v>137</v>
      </c>
      <c r="O115" s="255" t="s">
        <v>176</v>
      </c>
    </row>
    <row r="116" spans="1:15" ht="142.5" x14ac:dyDescent="0.25">
      <c r="A116" s="21" t="s">
        <v>11</v>
      </c>
      <c r="B116" s="26">
        <v>80111600</v>
      </c>
      <c r="C116" s="17" t="s">
        <v>954</v>
      </c>
      <c r="D116" s="16">
        <v>43132</v>
      </c>
      <c r="E116" s="18">
        <v>6</v>
      </c>
      <c r="F116" s="15" t="s">
        <v>240</v>
      </c>
      <c r="G116" s="15" t="s">
        <v>242</v>
      </c>
      <c r="H116" s="12">
        <v>7968000</v>
      </c>
      <c r="I116" s="12">
        <v>7968000</v>
      </c>
      <c r="J116" s="15" t="s">
        <v>12</v>
      </c>
      <c r="K116" s="15" t="s">
        <v>12</v>
      </c>
      <c r="L116" s="15" t="s">
        <v>25</v>
      </c>
      <c r="M116" s="225" t="s">
        <v>136</v>
      </c>
      <c r="N116" s="225" t="s">
        <v>137</v>
      </c>
      <c r="O116" s="255" t="s">
        <v>176</v>
      </c>
    </row>
    <row r="117" spans="1:15" ht="142.5" x14ac:dyDescent="0.25">
      <c r="A117" s="21" t="s">
        <v>11</v>
      </c>
      <c r="B117" s="26">
        <v>80111600</v>
      </c>
      <c r="C117" s="17" t="s">
        <v>955</v>
      </c>
      <c r="D117" s="16">
        <v>43132</v>
      </c>
      <c r="E117" s="18">
        <v>6</v>
      </c>
      <c r="F117" s="15" t="s">
        <v>240</v>
      </c>
      <c r="G117" s="15" t="s">
        <v>242</v>
      </c>
      <c r="H117" s="12">
        <v>7968000</v>
      </c>
      <c r="I117" s="12">
        <v>7968000</v>
      </c>
      <c r="J117" s="15" t="s">
        <v>12</v>
      </c>
      <c r="K117" s="15" t="s">
        <v>12</v>
      </c>
      <c r="L117" s="15" t="s">
        <v>25</v>
      </c>
      <c r="M117" s="225" t="s">
        <v>136</v>
      </c>
      <c r="N117" s="225" t="s">
        <v>137</v>
      </c>
      <c r="O117" s="255" t="s">
        <v>176</v>
      </c>
    </row>
    <row r="118" spans="1:15" ht="142.5" x14ac:dyDescent="0.25">
      <c r="A118" s="21" t="s">
        <v>11</v>
      </c>
      <c r="B118" s="26">
        <v>80111600</v>
      </c>
      <c r="C118" s="17" t="s">
        <v>956</v>
      </c>
      <c r="D118" s="16">
        <v>43132</v>
      </c>
      <c r="E118" s="18">
        <v>6</v>
      </c>
      <c r="F118" s="15" t="s">
        <v>240</v>
      </c>
      <c r="G118" s="15" t="s">
        <v>242</v>
      </c>
      <c r="H118" s="12">
        <v>7968000</v>
      </c>
      <c r="I118" s="12">
        <v>7968000</v>
      </c>
      <c r="J118" s="15" t="s">
        <v>12</v>
      </c>
      <c r="K118" s="15" t="s">
        <v>12</v>
      </c>
      <c r="L118" s="15" t="s">
        <v>25</v>
      </c>
      <c r="M118" s="225" t="s">
        <v>136</v>
      </c>
      <c r="N118" s="225" t="s">
        <v>137</v>
      </c>
      <c r="O118" s="255" t="s">
        <v>176</v>
      </c>
    </row>
    <row r="119" spans="1:15" ht="142.5" x14ac:dyDescent="0.25">
      <c r="A119" s="21" t="s">
        <v>11</v>
      </c>
      <c r="B119" s="26">
        <v>80111600</v>
      </c>
      <c r="C119" s="17" t="s">
        <v>957</v>
      </c>
      <c r="D119" s="16">
        <v>43132</v>
      </c>
      <c r="E119" s="18">
        <v>6</v>
      </c>
      <c r="F119" s="15" t="s">
        <v>240</v>
      </c>
      <c r="G119" s="15" t="s">
        <v>242</v>
      </c>
      <c r="H119" s="12">
        <v>7968000</v>
      </c>
      <c r="I119" s="12">
        <v>7968000</v>
      </c>
      <c r="J119" s="15" t="s">
        <v>12</v>
      </c>
      <c r="K119" s="15" t="s">
        <v>12</v>
      </c>
      <c r="L119" s="15" t="s">
        <v>23</v>
      </c>
      <c r="M119" s="225" t="s">
        <v>136</v>
      </c>
      <c r="N119" s="225" t="s">
        <v>137</v>
      </c>
      <c r="O119" s="255" t="s">
        <v>176</v>
      </c>
    </row>
    <row r="120" spans="1:15" ht="142.5" x14ac:dyDescent="0.25">
      <c r="A120" s="21" t="s">
        <v>11</v>
      </c>
      <c r="B120" s="26">
        <v>80111600</v>
      </c>
      <c r="C120" s="17" t="s">
        <v>958</v>
      </c>
      <c r="D120" s="16">
        <v>43132</v>
      </c>
      <c r="E120" s="18">
        <v>6</v>
      </c>
      <c r="F120" s="15" t="s">
        <v>240</v>
      </c>
      <c r="G120" s="15" t="s">
        <v>242</v>
      </c>
      <c r="H120" s="12">
        <v>7968000</v>
      </c>
      <c r="I120" s="12">
        <v>7968000</v>
      </c>
      <c r="J120" s="15" t="s">
        <v>12</v>
      </c>
      <c r="K120" s="15" t="s">
        <v>12</v>
      </c>
      <c r="L120" s="15" t="s">
        <v>23</v>
      </c>
      <c r="M120" s="225" t="s">
        <v>136</v>
      </c>
      <c r="N120" s="225" t="s">
        <v>137</v>
      </c>
      <c r="O120" s="255" t="s">
        <v>176</v>
      </c>
    </row>
    <row r="121" spans="1:15" ht="142.5" x14ac:dyDescent="0.25">
      <c r="A121" s="21" t="s">
        <v>11</v>
      </c>
      <c r="B121" s="26">
        <v>80111600</v>
      </c>
      <c r="C121" s="17" t="s">
        <v>959</v>
      </c>
      <c r="D121" s="16">
        <v>43132</v>
      </c>
      <c r="E121" s="18">
        <v>6</v>
      </c>
      <c r="F121" s="15" t="s">
        <v>240</v>
      </c>
      <c r="G121" s="15" t="s">
        <v>242</v>
      </c>
      <c r="H121" s="12">
        <v>7968000</v>
      </c>
      <c r="I121" s="12">
        <v>7968000</v>
      </c>
      <c r="J121" s="15" t="s">
        <v>12</v>
      </c>
      <c r="K121" s="15" t="s">
        <v>12</v>
      </c>
      <c r="L121" s="15" t="s">
        <v>23</v>
      </c>
      <c r="M121" s="225" t="s">
        <v>136</v>
      </c>
      <c r="N121" s="225" t="s">
        <v>137</v>
      </c>
      <c r="O121" s="255" t="s">
        <v>176</v>
      </c>
    </row>
    <row r="122" spans="1:15" ht="142.5" x14ac:dyDescent="0.25">
      <c r="A122" s="21" t="s">
        <v>11</v>
      </c>
      <c r="B122" s="26">
        <v>80111600</v>
      </c>
      <c r="C122" s="17" t="s">
        <v>960</v>
      </c>
      <c r="D122" s="16">
        <v>43132</v>
      </c>
      <c r="E122" s="18">
        <v>6</v>
      </c>
      <c r="F122" s="15" t="s">
        <v>240</v>
      </c>
      <c r="G122" s="15" t="s">
        <v>242</v>
      </c>
      <c r="H122" s="12">
        <v>7968000</v>
      </c>
      <c r="I122" s="12">
        <v>7968000</v>
      </c>
      <c r="J122" s="15" t="s">
        <v>12</v>
      </c>
      <c r="K122" s="15" t="s">
        <v>12</v>
      </c>
      <c r="L122" s="15" t="s">
        <v>23</v>
      </c>
      <c r="M122" s="225" t="s">
        <v>136</v>
      </c>
      <c r="N122" s="225" t="s">
        <v>137</v>
      </c>
      <c r="O122" s="255" t="s">
        <v>176</v>
      </c>
    </row>
    <row r="123" spans="1:15" ht="142.5" x14ac:dyDescent="0.25">
      <c r="A123" s="21" t="s">
        <v>11</v>
      </c>
      <c r="B123" s="26">
        <v>80111600</v>
      </c>
      <c r="C123" s="17" t="s">
        <v>961</v>
      </c>
      <c r="D123" s="16">
        <v>43132</v>
      </c>
      <c r="E123" s="18">
        <v>6</v>
      </c>
      <c r="F123" s="15" t="s">
        <v>240</v>
      </c>
      <c r="G123" s="15" t="s">
        <v>242</v>
      </c>
      <c r="H123" s="12">
        <v>7968000</v>
      </c>
      <c r="I123" s="12">
        <v>7968000</v>
      </c>
      <c r="J123" s="15" t="s">
        <v>12</v>
      </c>
      <c r="K123" s="15" t="s">
        <v>12</v>
      </c>
      <c r="L123" s="15" t="s">
        <v>23</v>
      </c>
      <c r="M123" s="225" t="s">
        <v>136</v>
      </c>
      <c r="N123" s="225" t="s">
        <v>137</v>
      </c>
      <c r="O123" s="255" t="s">
        <v>176</v>
      </c>
    </row>
    <row r="124" spans="1:15" ht="142.5" x14ac:dyDescent="0.25">
      <c r="A124" s="21" t="s">
        <v>11</v>
      </c>
      <c r="B124" s="26">
        <v>80111600</v>
      </c>
      <c r="C124" s="17" t="s">
        <v>962</v>
      </c>
      <c r="D124" s="16">
        <v>43132</v>
      </c>
      <c r="E124" s="18">
        <v>6</v>
      </c>
      <c r="F124" s="15" t="s">
        <v>240</v>
      </c>
      <c r="G124" s="15" t="s">
        <v>242</v>
      </c>
      <c r="H124" s="12">
        <v>7968000</v>
      </c>
      <c r="I124" s="12">
        <v>7968000</v>
      </c>
      <c r="J124" s="15" t="s">
        <v>12</v>
      </c>
      <c r="K124" s="15" t="s">
        <v>12</v>
      </c>
      <c r="L124" s="15" t="s">
        <v>23</v>
      </c>
      <c r="M124" s="225" t="s">
        <v>136</v>
      </c>
      <c r="N124" s="225" t="s">
        <v>137</v>
      </c>
      <c r="O124" s="255" t="s">
        <v>176</v>
      </c>
    </row>
    <row r="125" spans="1:15" ht="142.5" x14ac:dyDescent="0.25">
      <c r="A125" s="21" t="s">
        <v>11</v>
      </c>
      <c r="B125" s="26">
        <v>80111600</v>
      </c>
      <c r="C125" s="17" t="s">
        <v>963</v>
      </c>
      <c r="D125" s="16">
        <v>43132</v>
      </c>
      <c r="E125" s="18">
        <v>6</v>
      </c>
      <c r="F125" s="15" t="s">
        <v>240</v>
      </c>
      <c r="G125" s="15" t="s">
        <v>242</v>
      </c>
      <c r="H125" s="12">
        <v>7968000</v>
      </c>
      <c r="I125" s="12">
        <v>7968000</v>
      </c>
      <c r="J125" s="15" t="s">
        <v>12</v>
      </c>
      <c r="K125" s="15" t="s">
        <v>12</v>
      </c>
      <c r="L125" s="15" t="s">
        <v>23</v>
      </c>
      <c r="M125" s="225" t="s">
        <v>136</v>
      </c>
      <c r="N125" s="225" t="s">
        <v>137</v>
      </c>
      <c r="O125" s="255" t="s">
        <v>176</v>
      </c>
    </row>
    <row r="126" spans="1:15" ht="142.5" x14ac:dyDescent="0.25">
      <c r="A126" s="21" t="s">
        <v>11</v>
      </c>
      <c r="B126" s="26">
        <v>80111600</v>
      </c>
      <c r="C126" s="17" t="s">
        <v>964</v>
      </c>
      <c r="D126" s="16">
        <v>43132</v>
      </c>
      <c r="E126" s="18">
        <v>6</v>
      </c>
      <c r="F126" s="15" t="s">
        <v>240</v>
      </c>
      <c r="G126" s="15" t="s">
        <v>242</v>
      </c>
      <c r="H126" s="12">
        <v>7968000</v>
      </c>
      <c r="I126" s="12">
        <v>7968000</v>
      </c>
      <c r="J126" s="15" t="s">
        <v>12</v>
      </c>
      <c r="K126" s="15" t="s">
        <v>12</v>
      </c>
      <c r="L126" s="15" t="s">
        <v>23</v>
      </c>
      <c r="M126" s="225" t="s">
        <v>136</v>
      </c>
      <c r="N126" s="225" t="s">
        <v>137</v>
      </c>
      <c r="O126" s="255" t="s">
        <v>176</v>
      </c>
    </row>
    <row r="127" spans="1:15" ht="142.5" x14ac:dyDescent="0.25">
      <c r="A127" s="21" t="s">
        <v>11</v>
      </c>
      <c r="B127" s="26">
        <v>80111600</v>
      </c>
      <c r="C127" s="17" t="s">
        <v>965</v>
      </c>
      <c r="D127" s="16">
        <v>43132</v>
      </c>
      <c r="E127" s="18">
        <v>6</v>
      </c>
      <c r="F127" s="15" t="s">
        <v>240</v>
      </c>
      <c r="G127" s="15" t="s">
        <v>242</v>
      </c>
      <c r="H127" s="12">
        <v>7968000</v>
      </c>
      <c r="I127" s="12">
        <v>7968000</v>
      </c>
      <c r="J127" s="15" t="s">
        <v>12</v>
      </c>
      <c r="K127" s="15" t="s">
        <v>12</v>
      </c>
      <c r="L127" s="15" t="s">
        <v>23</v>
      </c>
      <c r="M127" s="225" t="s">
        <v>136</v>
      </c>
      <c r="N127" s="225" t="s">
        <v>137</v>
      </c>
      <c r="O127" s="255" t="s">
        <v>176</v>
      </c>
    </row>
    <row r="128" spans="1:15" ht="142.5" x14ac:dyDescent="0.25">
      <c r="A128" s="21" t="s">
        <v>11</v>
      </c>
      <c r="B128" s="26">
        <v>80111600</v>
      </c>
      <c r="C128" s="17" t="s">
        <v>966</v>
      </c>
      <c r="D128" s="16">
        <v>43132</v>
      </c>
      <c r="E128" s="18">
        <v>6</v>
      </c>
      <c r="F128" s="15" t="s">
        <v>240</v>
      </c>
      <c r="G128" s="15" t="s">
        <v>242</v>
      </c>
      <c r="H128" s="12">
        <v>7968000</v>
      </c>
      <c r="I128" s="12">
        <v>7968000</v>
      </c>
      <c r="J128" s="15" t="s">
        <v>12</v>
      </c>
      <c r="K128" s="15" t="s">
        <v>12</v>
      </c>
      <c r="L128" s="15" t="s">
        <v>23</v>
      </c>
      <c r="M128" s="225" t="s">
        <v>136</v>
      </c>
      <c r="N128" s="225" t="s">
        <v>137</v>
      </c>
      <c r="O128" s="255" t="s">
        <v>176</v>
      </c>
    </row>
    <row r="129" spans="1:15" ht="142.5" x14ac:dyDescent="0.25">
      <c r="A129" s="21" t="s">
        <v>11</v>
      </c>
      <c r="B129" s="26">
        <v>80111600</v>
      </c>
      <c r="C129" s="17" t="s">
        <v>967</v>
      </c>
      <c r="D129" s="16">
        <v>43132</v>
      </c>
      <c r="E129" s="18">
        <v>6</v>
      </c>
      <c r="F129" s="15" t="s">
        <v>240</v>
      </c>
      <c r="G129" s="15" t="s">
        <v>242</v>
      </c>
      <c r="H129" s="12">
        <v>7968000</v>
      </c>
      <c r="I129" s="12">
        <v>7968000</v>
      </c>
      <c r="J129" s="15" t="s">
        <v>12</v>
      </c>
      <c r="K129" s="15" t="s">
        <v>12</v>
      </c>
      <c r="L129" s="15" t="s">
        <v>23</v>
      </c>
      <c r="M129" s="225" t="s">
        <v>136</v>
      </c>
      <c r="N129" s="225" t="s">
        <v>137</v>
      </c>
      <c r="O129" s="255" t="s">
        <v>176</v>
      </c>
    </row>
    <row r="130" spans="1:15" ht="171" x14ac:dyDescent="0.25">
      <c r="A130" s="21" t="s">
        <v>11</v>
      </c>
      <c r="B130" s="26">
        <v>80111600</v>
      </c>
      <c r="C130" s="17" t="s">
        <v>968</v>
      </c>
      <c r="D130" s="16">
        <v>43132</v>
      </c>
      <c r="E130" s="18">
        <v>6</v>
      </c>
      <c r="F130" s="15" t="s">
        <v>240</v>
      </c>
      <c r="G130" s="15" t="s">
        <v>242</v>
      </c>
      <c r="H130" s="12">
        <v>25338000</v>
      </c>
      <c r="I130" s="12">
        <v>25338000</v>
      </c>
      <c r="J130" s="15" t="s">
        <v>12</v>
      </c>
      <c r="K130" s="15" t="s">
        <v>12</v>
      </c>
      <c r="L130" s="15" t="s">
        <v>25</v>
      </c>
      <c r="M130" s="225" t="s">
        <v>136</v>
      </c>
      <c r="N130" s="225" t="s">
        <v>137</v>
      </c>
      <c r="O130" s="255" t="s">
        <v>176</v>
      </c>
    </row>
    <row r="131" spans="1:15" ht="171" x14ac:dyDescent="0.25">
      <c r="A131" s="21" t="s">
        <v>11</v>
      </c>
      <c r="B131" s="26">
        <v>80111600</v>
      </c>
      <c r="C131" s="17" t="s">
        <v>969</v>
      </c>
      <c r="D131" s="16">
        <v>43132</v>
      </c>
      <c r="E131" s="18">
        <v>6</v>
      </c>
      <c r="F131" s="15" t="s">
        <v>240</v>
      </c>
      <c r="G131" s="15" t="s">
        <v>242</v>
      </c>
      <c r="H131" s="12">
        <v>25338000</v>
      </c>
      <c r="I131" s="12">
        <v>25338000</v>
      </c>
      <c r="J131" s="15" t="s">
        <v>12</v>
      </c>
      <c r="K131" s="15" t="s">
        <v>12</v>
      </c>
      <c r="L131" s="15" t="s">
        <v>25</v>
      </c>
      <c r="M131" s="225" t="s">
        <v>136</v>
      </c>
      <c r="N131" s="225" t="s">
        <v>137</v>
      </c>
      <c r="O131" s="255" t="s">
        <v>176</v>
      </c>
    </row>
    <row r="132" spans="1:15" ht="156.75" x14ac:dyDescent="0.25">
      <c r="A132" s="21" t="s">
        <v>11</v>
      </c>
      <c r="B132" s="26">
        <v>80111600</v>
      </c>
      <c r="C132" s="17" t="s">
        <v>970</v>
      </c>
      <c r="D132" s="16">
        <v>43132</v>
      </c>
      <c r="E132" s="18">
        <v>6</v>
      </c>
      <c r="F132" s="15" t="s">
        <v>240</v>
      </c>
      <c r="G132" s="15" t="s">
        <v>242</v>
      </c>
      <c r="H132" s="12">
        <v>15390000</v>
      </c>
      <c r="I132" s="12">
        <v>15390000</v>
      </c>
      <c r="J132" s="15" t="s">
        <v>12</v>
      </c>
      <c r="K132" s="15" t="s">
        <v>12</v>
      </c>
      <c r="L132" s="15" t="s">
        <v>23</v>
      </c>
      <c r="M132" s="225" t="s">
        <v>136</v>
      </c>
      <c r="N132" s="225" t="s">
        <v>137</v>
      </c>
      <c r="O132" s="255" t="s">
        <v>176</v>
      </c>
    </row>
    <row r="133" spans="1:15" ht="185.25" x14ac:dyDescent="0.25">
      <c r="A133" s="21" t="s">
        <v>11</v>
      </c>
      <c r="B133" s="26">
        <v>80111600</v>
      </c>
      <c r="C133" s="17" t="s">
        <v>971</v>
      </c>
      <c r="D133" s="16">
        <v>43132</v>
      </c>
      <c r="E133" s="18">
        <v>6</v>
      </c>
      <c r="F133" s="15" t="s">
        <v>240</v>
      </c>
      <c r="G133" s="15" t="s">
        <v>242</v>
      </c>
      <c r="H133" s="12">
        <v>8814000</v>
      </c>
      <c r="I133" s="12">
        <v>8814000</v>
      </c>
      <c r="J133" s="15" t="s">
        <v>12</v>
      </c>
      <c r="K133" s="15" t="s">
        <v>12</v>
      </c>
      <c r="L133" s="15" t="s">
        <v>25</v>
      </c>
      <c r="M133" s="225" t="s">
        <v>136</v>
      </c>
      <c r="N133" s="225" t="s">
        <v>137</v>
      </c>
      <c r="O133" s="255" t="s">
        <v>176</v>
      </c>
    </row>
    <row r="134" spans="1:15" ht="185.25" x14ac:dyDescent="0.25">
      <c r="A134" s="21" t="s">
        <v>11</v>
      </c>
      <c r="B134" s="26">
        <v>80111600</v>
      </c>
      <c r="C134" s="17" t="s">
        <v>972</v>
      </c>
      <c r="D134" s="16">
        <v>43132</v>
      </c>
      <c r="E134" s="18">
        <v>6</v>
      </c>
      <c r="F134" s="15" t="s">
        <v>240</v>
      </c>
      <c r="G134" s="15" t="s">
        <v>242</v>
      </c>
      <c r="H134" s="12">
        <v>8814000</v>
      </c>
      <c r="I134" s="12">
        <v>8814000</v>
      </c>
      <c r="J134" s="15" t="s">
        <v>12</v>
      </c>
      <c r="K134" s="15" t="s">
        <v>12</v>
      </c>
      <c r="L134" s="15" t="s">
        <v>23</v>
      </c>
      <c r="M134" s="225" t="s">
        <v>136</v>
      </c>
      <c r="N134" s="225" t="s">
        <v>137</v>
      </c>
      <c r="O134" s="255" t="s">
        <v>176</v>
      </c>
    </row>
    <row r="135" spans="1:15" ht="185.25" x14ac:dyDescent="0.25">
      <c r="A135" s="21" t="s">
        <v>11</v>
      </c>
      <c r="B135" s="26">
        <v>80111600</v>
      </c>
      <c r="C135" s="17" t="s">
        <v>973</v>
      </c>
      <c r="D135" s="16">
        <v>43132</v>
      </c>
      <c r="E135" s="18">
        <v>6</v>
      </c>
      <c r="F135" s="15" t="s">
        <v>240</v>
      </c>
      <c r="G135" s="15" t="s">
        <v>242</v>
      </c>
      <c r="H135" s="12">
        <v>8814000</v>
      </c>
      <c r="I135" s="12">
        <v>8814000</v>
      </c>
      <c r="J135" s="15" t="s">
        <v>12</v>
      </c>
      <c r="K135" s="15" t="s">
        <v>12</v>
      </c>
      <c r="L135" s="15" t="s">
        <v>25</v>
      </c>
      <c r="M135" s="225" t="s">
        <v>136</v>
      </c>
      <c r="N135" s="225" t="s">
        <v>137</v>
      </c>
      <c r="O135" s="255" t="s">
        <v>176</v>
      </c>
    </row>
    <row r="136" spans="1:15" ht="185.25" x14ac:dyDescent="0.25">
      <c r="A136" s="21" t="s">
        <v>11</v>
      </c>
      <c r="B136" s="26">
        <v>80111600</v>
      </c>
      <c r="C136" s="17" t="s">
        <v>974</v>
      </c>
      <c r="D136" s="16">
        <v>43132</v>
      </c>
      <c r="E136" s="18">
        <v>6</v>
      </c>
      <c r="F136" s="15" t="s">
        <v>240</v>
      </c>
      <c r="G136" s="15" t="s">
        <v>242</v>
      </c>
      <c r="H136" s="12">
        <v>8814000</v>
      </c>
      <c r="I136" s="12">
        <v>8814000</v>
      </c>
      <c r="J136" s="15" t="s">
        <v>12</v>
      </c>
      <c r="K136" s="15" t="s">
        <v>12</v>
      </c>
      <c r="L136" s="15" t="s">
        <v>23</v>
      </c>
      <c r="M136" s="225" t="s">
        <v>136</v>
      </c>
      <c r="N136" s="225" t="s">
        <v>137</v>
      </c>
      <c r="O136" s="255" t="s">
        <v>176</v>
      </c>
    </row>
    <row r="137" spans="1:15" ht="185.25" x14ac:dyDescent="0.25">
      <c r="A137" s="21" t="s">
        <v>11</v>
      </c>
      <c r="B137" s="26">
        <v>80111600</v>
      </c>
      <c r="C137" s="17" t="s">
        <v>975</v>
      </c>
      <c r="D137" s="16">
        <v>43132</v>
      </c>
      <c r="E137" s="18">
        <v>6</v>
      </c>
      <c r="F137" s="15" t="s">
        <v>240</v>
      </c>
      <c r="G137" s="15" t="s">
        <v>242</v>
      </c>
      <c r="H137" s="12">
        <v>8814000</v>
      </c>
      <c r="I137" s="12">
        <v>8814000</v>
      </c>
      <c r="J137" s="15" t="s">
        <v>12</v>
      </c>
      <c r="K137" s="15" t="s">
        <v>12</v>
      </c>
      <c r="L137" s="15" t="s">
        <v>25</v>
      </c>
      <c r="M137" s="225" t="s">
        <v>136</v>
      </c>
      <c r="N137" s="225" t="s">
        <v>137</v>
      </c>
      <c r="O137" s="255" t="s">
        <v>176</v>
      </c>
    </row>
    <row r="138" spans="1:15" ht="99.75" x14ac:dyDescent="0.25">
      <c r="A138" s="21" t="s">
        <v>11</v>
      </c>
      <c r="B138" s="26">
        <v>80111600</v>
      </c>
      <c r="C138" s="17" t="s">
        <v>976</v>
      </c>
      <c r="D138" s="16">
        <v>43191</v>
      </c>
      <c r="E138" s="19">
        <v>2</v>
      </c>
      <c r="F138" s="15" t="s">
        <v>240</v>
      </c>
      <c r="G138" s="15" t="s">
        <v>242</v>
      </c>
      <c r="H138" s="12">
        <v>10150000</v>
      </c>
      <c r="I138" s="12">
        <v>10150000</v>
      </c>
      <c r="J138" s="15" t="s">
        <v>12</v>
      </c>
      <c r="K138" s="15" t="s">
        <v>12</v>
      </c>
      <c r="L138" s="15" t="s">
        <v>114</v>
      </c>
      <c r="M138" s="225" t="s">
        <v>136</v>
      </c>
      <c r="N138" s="225" t="s">
        <v>112</v>
      </c>
      <c r="O138" s="255" t="s">
        <v>176</v>
      </c>
    </row>
    <row r="139" spans="1:15" ht="99.75" x14ac:dyDescent="0.25">
      <c r="A139" s="21" t="s">
        <v>11</v>
      </c>
      <c r="B139" s="26">
        <v>80111600</v>
      </c>
      <c r="C139" s="17" t="s">
        <v>978</v>
      </c>
      <c r="D139" s="16">
        <v>43191</v>
      </c>
      <c r="E139" s="19">
        <v>2</v>
      </c>
      <c r="F139" s="15" t="s">
        <v>240</v>
      </c>
      <c r="G139" s="15" t="s">
        <v>242</v>
      </c>
      <c r="H139" s="12">
        <v>5053500</v>
      </c>
      <c r="I139" s="12">
        <v>5053500</v>
      </c>
      <c r="J139" s="15" t="s">
        <v>12</v>
      </c>
      <c r="K139" s="15" t="s">
        <v>12</v>
      </c>
      <c r="L139" s="15" t="s">
        <v>114</v>
      </c>
      <c r="M139" s="225" t="s">
        <v>136</v>
      </c>
      <c r="N139" s="225" t="s">
        <v>112</v>
      </c>
      <c r="O139" s="255" t="s">
        <v>176</v>
      </c>
    </row>
    <row r="140" spans="1:15" ht="99.75" x14ac:dyDescent="0.25">
      <c r="A140" s="21" t="s">
        <v>11</v>
      </c>
      <c r="B140" s="26">
        <v>80111600</v>
      </c>
      <c r="C140" s="17" t="s">
        <v>977</v>
      </c>
      <c r="D140" s="16">
        <v>43191</v>
      </c>
      <c r="E140" s="19">
        <v>2</v>
      </c>
      <c r="F140" s="15" t="s">
        <v>240</v>
      </c>
      <c r="G140" s="15" t="s">
        <v>242</v>
      </c>
      <c r="H140" s="12">
        <v>4851360</v>
      </c>
      <c r="I140" s="12">
        <v>4851360</v>
      </c>
      <c r="J140" s="15" t="s">
        <v>12</v>
      </c>
      <c r="K140" s="15" t="s">
        <v>12</v>
      </c>
      <c r="L140" s="15" t="s">
        <v>114</v>
      </c>
      <c r="M140" s="225" t="s">
        <v>136</v>
      </c>
      <c r="N140" s="225" t="s">
        <v>112</v>
      </c>
      <c r="O140" s="255" t="s">
        <v>176</v>
      </c>
    </row>
    <row r="141" spans="1:15" ht="99.75" x14ac:dyDescent="0.25">
      <c r="A141" s="21" t="s">
        <v>11</v>
      </c>
      <c r="B141" s="26">
        <v>80111600</v>
      </c>
      <c r="C141" s="17" t="s">
        <v>979</v>
      </c>
      <c r="D141" s="16">
        <v>43191</v>
      </c>
      <c r="E141" s="19">
        <v>2</v>
      </c>
      <c r="F141" s="15" t="s">
        <v>240</v>
      </c>
      <c r="G141" s="15" t="s">
        <v>242</v>
      </c>
      <c r="H141" s="12">
        <v>4270932</v>
      </c>
      <c r="I141" s="12">
        <v>4270932</v>
      </c>
      <c r="J141" s="15" t="s">
        <v>12</v>
      </c>
      <c r="K141" s="15" t="s">
        <v>12</v>
      </c>
      <c r="L141" s="15" t="s">
        <v>114</v>
      </c>
      <c r="M141" s="225" t="s">
        <v>136</v>
      </c>
      <c r="N141" s="225" t="s">
        <v>112</v>
      </c>
      <c r="O141" s="255" t="s">
        <v>176</v>
      </c>
    </row>
    <row r="142" spans="1:15" ht="99.75" x14ac:dyDescent="0.25">
      <c r="A142" s="21" t="s">
        <v>11</v>
      </c>
      <c r="B142" s="26">
        <v>80111600</v>
      </c>
      <c r="C142" s="17" t="s">
        <v>980</v>
      </c>
      <c r="D142" s="16">
        <v>43191</v>
      </c>
      <c r="E142" s="19">
        <v>2</v>
      </c>
      <c r="F142" s="15" t="s">
        <v>240</v>
      </c>
      <c r="G142" s="15" t="s">
        <v>242</v>
      </c>
      <c r="H142" s="12">
        <v>4270932</v>
      </c>
      <c r="I142" s="12">
        <v>4270932</v>
      </c>
      <c r="J142" s="15" t="s">
        <v>12</v>
      </c>
      <c r="K142" s="15" t="s">
        <v>12</v>
      </c>
      <c r="L142" s="15" t="s">
        <v>114</v>
      </c>
      <c r="M142" s="225" t="s">
        <v>136</v>
      </c>
      <c r="N142" s="225" t="s">
        <v>112</v>
      </c>
      <c r="O142" s="255" t="s">
        <v>176</v>
      </c>
    </row>
    <row r="143" spans="1:15" ht="99.75" x14ac:dyDescent="0.25">
      <c r="A143" s="21" t="s">
        <v>11</v>
      </c>
      <c r="B143" s="26">
        <v>80111600</v>
      </c>
      <c r="C143" s="17" t="s">
        <v>981</v>
      </c>
      <c r="D143" s="16">
        <v>43191</v>
      </c>
      <c r="E143" s="19">
        <v>2</v>
      </c>
      <c r="F143" s="15" t="s">
        <v>240</v>
      </c>
      <c r="G143" s="15" t="s">
        <v>242</v>
      </c>
      <c r="H143" s="12">
        <v>4270932</v>
      </c>
      <c r="I143" s="12">
        <v>4270932</v>
      </c>
      <c r="J143" s="15" t="s">
        <v>12</v>
      </c>
      <c r="K143" s="15" t="s">
        <v>12</v>
      </c>
      <c r="L143" s="15" t="s">
        <v>114</v>
      </c>
      <c r="M143" s="225" t="s">
        <v>136</v>
      </c>
      <c r="N143" s="225" t="s">
        <v>112</v>
      </c>
      <c r="O143" s="255" t="s">
        <v>176</v>
      </c>
    </row>
    <row r="144" spans="1:15" ht="99.75" x14ac:dyDescent="0.25">
      <c r="A144" s="21" t="s">
        <v>11</v>
      </c>
      <c r="B144" s="26">
        <v>80111600</v>
      </c>
      <c r="C144" s="17" t="s">
        <v>982</v>
      </c>
      <c r="D144" s="16">
        <v>43191</v>
      </c>
      <c r="E144" s="19">
        <v>2</v>
      </c>
      <c r="F144" s="15" t="s">
        <v>240</v>
      </c>
      <c r="G144" s="15" t="s">
        <v>242</v>
      </c>
      <c r="H144" s="12">
        <v>4270932</v>
      </c>
      <c r="I144" s="12">
        <v>4270932</v>
      </c>
      <c r="J144" s="15" t="s">
        <v>12</v>
      </c>
      <c r="K144" s="15" t="s">
        <v>12</v>
      </c>
      <c r="L144" s="15" t="s">
        <v>114</v>
      </c>
      <c r="M144" s="225" t="s">
        <v>136</v>
      </c>
      <c r="N144" s="225" t="s">
        <v>112</v>
      </c>
      <c r="O144" s="255" t="s">
        <v>176</v>
      </c>
    </row>
    <row r="145" spans="1:15" ht="99.75" x14ac:dyDescent="0.25">
      <c r="A145" s="21" t="s">
        <v>11</v>
      </c>
      <c r="B145" s="26">
        <v>80111600</v>
      </c>
      <c r="C145" s="17" t="s">
        <v>983</v>
      </c>
      <c r="D145" s="16">
        <v>43191</v>
      </c>
      <c r="E145" s="19">
        <v>2</v>
      </c>
      <c r="F145" s="15" t="s">
        <v>240</v>
      </c>
      <c r="G145" s="15" t="s">
        <v>242</v>
      </c>
      <c r="H145" s="12">
        <v>4270932</v>
      </c>
      <c r="I145" s="12">
        <v>4270932</v>
      </c>
      <c r="J145" s="15" t="s">
        <v>12</v>
      </c>
      <c r="K145" s="15" t="s">
        <v>12</v>
      </c>
      <c r="L145" s="15" t="s">
        <v>114</v>
      </c>
      <c r="M145" s="225" t="s">
        <v>136</v>
      </c>
      <c r="N145" s="225" t="s">
        <v>112</v>
      </c>
      <c r="O145" s="255" t="s">
        <v>176</v>
      </c>
    </row>
    <row r="146" spans="1:15" ht="99.75" x14ac:dyDescent="0.25">
      <c r="A146" s="21" t="s">
        <v>11</v>
      </c>
      <c r="B146" s="26">
        <v>80111600</v>
      </c>
      <c r="C146" s="17" t="s">
        <v>984</v>
      </c>
      <c r="D146" s="16">
        <v>43191</v>
      </c>
      <c r="E146" s="19">
        <v>2</v>
      </c>
      <c r="F146" s="15" t="s">
        <v>240</v>
      </c>
      <c r="G146" s="15" t="s">
        <v>242</v>
      </c>
      <c r="H146" s="12">
        <v>4270932</v>
      </c>
      <c r="I146" s="12">
        <v>4270932</v>
      </c>
      <c r="J146" s="15" t="s">
        <v>12</v>
      </c>
      <c r="K146" s="15" t="s">
        <v>12</v>
      </c>
      <c r="L146" s="15" t="s">
        <v>114</v>
      </c>
      <c r="M146" s="225" t="s">
        <v>136</v>
      </c>
      <c r="N146" s="225" t="s">
        <v>112</v>
      </c>
      <c r="O146" s="255" t="s">
        <v>176</v>
      </c>
    </row>
    <row r="147" spans="1:15" ht="99.75" x14ac:dyDescent="0.25">
      <c r="A147" s="21" t="s">
        <v>11</v>
      </c>
      <c r="B147" s="26">
        <v>80111600</v>
      </c>
      <c r="C147" s="17" t="s">
        <v>985</v>
      </c>
      <c r="D147" s="16">
        <v>43191</v>
      </c>
      <c r="E147" s="19">
        <v>2</v>
      </c>
      <c r="F147" s="15" t="s">
        <v>240</v>
      </c>
      <c r="G147" s="15" t="s">
        <v>242</v>
      </c>
      <c r="H147" s="12">
        <v>4270932</v>
      </c>
      <c r="I147" s="12">
        <v>4270932</v>
      </c>
      <c r="J147" s="15" t="s">
        <v>12</v>
      </c>
      <c r="K147" s="15" t="s">
        <v>12</v>
      </c>
      <c r="L147" s="15" t="s">
        <v>114</v>
      </c>
      <c r="M147" s="225" t="s">
        <v>136</v>
      </c>
      <c r="N147" s="225" t="s">
        <v>112</v>
      </c>
      <c r="O147" s="255" t="s">
        <v>176</v>
      </c>
    </row>
    <row r="148" spans="1:15" ht="99.75" x14ac:dyDescent="0.25">
      <c r="A148" s="21" t="s">
        <v>11</v>
      </c>
      <c r="B148" s="26">
        <v>80111600</v>
      </c>
      <c r="C148" s="17" t="s">
        <v>986</v>
      </c>
      <c r="D148" s="16">
        <v>43191</v>
      </c>
      <c r="E148" s="19">
        <v>2</v>
      </c>
      <c r="F148" s="15" t="s">
        <v>240</v>
      </c>
      <c r="G148" s="15" t="s">
        <v>242</v>
      </c>
      <c r="H148" s="12">
        <v>4270932</v>
      </c>
      <c r="I148" s="12">
        <v>4270932</v>
      </c>
      <c r="J148" s="15" t="s">
        <v>12</v>
      </c>
      <c r="K148" s="15" t="s">
        <v>12</v>
      </c>
      <c r="L148" s="15" t="s">
        <v>114</v>
      </c>
      <c r="M148" s="225" t="s">
        <v>136</v>
      </c>
      <c r="N148" s="225" t="s">
        <v>112</v>
      </c>
      <c r="O148" s="255" t="s">
        <v>176</v>
      </c>
    </row>
    <row r="149" spans="1:15" ht="99.75" x14ac:dyDescent="0.25">
      <c r="A149" s="21" t="s">
        <v>11</v>
      </c>
      <c r="B149" s="26">
        <v>80111600</v>
      </c>
      <c r="C149" s="17" t="s">
        <v>987</v>
      </c>
      <c r="D149" s="16">
        <v>43191</v>
      </c>
      <c r="E149" s="19">
        <v>2</v>
      </c>
      <c r="F149" s="15" t="s">
        <v>240</v>
      </c>
      <c r="G149" s="15" t="s">
        <v>242</v>
      </c>
      <c r="H149" s="12">
        <v>4270932</v>
      </c>
      <c r="I149" s="12">
        <v>4270932</v>
      </c>
      <c r="J149" s="15" t="s">
        <v>12</v>
      </c>
      <c r="K149" s="15" t="s">
        <v>12</v>
      </c>
      <c r="L149" s="15" t="s">
        <v>114</v>
      </c>
      <c r="M149" s="225" t="s">
        <v>136</v>
      </c>
      <c r="N149" s="225" t="s">
        <v>112</v>
      </c>
      <c r="O149" s="255" t="s">
        <v>176</v>
      </c>
    </row>
    <row r="150" spans="1:15" ht="99.75" x14ac:dyDescent="0.25">
      <c r="A150" s="21" t="s">
        <v>11</v>
      </c>
      <c r="B150" s="26">
        <v>80111600</v>
      </c>
      <c r="C150" s="17" t="s">
        <v>988</v>
      </c>
      <c r="D150" s="16">
        <v>43191</v>
      </c>
      <c r="E150" s="19">
        <v>2</v>
      </c>
      <c r="F150" s="15" t="s">
        <v>240</v>
      </c>
      <c r="G150" s="15" t="s">
        <v>242</v>
      </c>
      <c r="H150" s="12">
        <v>4270932</v>
      </c>
      <c r="I150" s="12">
        <v>4270932</v>
      </c>
      <c r="J150" s="15" t="s">
        <v>12</v>
      </c>
      <c r="K150" s="15" t="s">
        <v>12</v>
      </c>
      <c r="L150" s="15" t="s">
        <v>114</v>
      </c>
      <c r="M150" s="225" t="s">
        <v>136</v>
      </c>
      <c r="N150" s="225" t="s">
        <v>112</v>
      </c>
      <c r="O150" s="255" t="s">
        <v>176</v>
      </c>
    </row>
    <row r="151" spans="1:15" ht="99.75" x14ac:dyDescent="0.25">
      <c r="A151" s="21" t="s">
        <v>11</v>
      </c>
      <c r="B151" s="26">
        <v>80111600</v>
      </c>
      <c r="C151" s="17" t="s">
        <v>989</v>
      </c>
      <c r="D151" s="16">
        <v>43191</v>
      </c>
      <c r="E151" s="19">
        <v>2</v>
      </c>
      <c r="F151" s="15" t="s">
        <v>240</v>
      </c>
      <c r="G151" s="15" t="s">
        <v>242</v>
      </c>
      <c r="H151" s="12">
        <v>4270932</v>
      </c>
      <c r="I151" s="12">
        <v>4270932</v>
      </c>
      <c r="J151" s="15" t="s">
        <v>12</v>
      </c>
      <c r="K151" s="15" t="s">
        <v>12</v>
      </c>
      <c r="L151" s="15" t="s">
        <v>114</v>
      </c>
      <c r="M151" s="225" t="s">
        <v>136</v>
      </c>
      <c r="N151" s="225" t="s">
        <v>112</v>
      </c>
      <c r="O151" s="255" t="s">
        <v>176</v>
      </c>
    </row>
    <row r="152" spans="1:15" ht="99.75" x14ac:dyDescent="0.25">
      <c r="A152" s="21" t="s">
        <v>11</v>
      </c>
      <c r="B152" s="26">
        <v>80111600</v>
      </c>
      <c r="C152" s="17" t="s">
        <v>990</v>
      </c>
      <c r="D152" s="16">
        <v>43221</v>
      </c>
      <c r="E152" s="19">
        <v>1</v>
      </c>
      <c r="F152" s="15" t="s">
        <v>240</v>
      </c>
      <c r="G152" s="15" t="s">
        <v>242</v>
      </c>
      <c r="H152" s="12">
        <v>1439640</v>
      </c>
      <c r="I152" s="12">
        <v>1439640</v>
      </c>
      <c r="J152" s="15" t="s">
        <v>12</v>
      </c>
      <c r="K152" s="15" t="s">
        <v>12</v>
      </c>
      <c r="L152" s="15" t="s">
        <v>114</v>
      </c>
      <c r="M152" s="225" t="s">
        <v>136</v>
      </c>
      <c r="N152" s="225" t="s">
        <v>112</v>
      </c>
      <c r="O152" s="255" t="s">
        <v>176</v>
      </c>
    </row>
    <row r="153" spans="1:15" ht="99.75" x14ac:dyDescent="0.25">
      <c r="A153" s="21" t="s">
        <v>11</v>
      </c>
      <c r="B153" s="26">
        <v>80111600</v>
      </c>
      <c r="C153" s="17" t="s">
        <v>991</v>
      </c>
      <c r="D153" s="16">
        <v>43191</v>
      </c>
      <c r="E153" s="19">
        <v>2</v>
      </c>
      <c r="F153" s="15" t="s">
        <v>240</v>
      </c>
      <c r="G153" s="15" t="s">
        <v>242</v>
      </c>
      <c r="H153" s="12">
        <v>3599100</v>
      </c>
      <c r="I153" s="12">
        <v>3599100</v>
      </c>
      <c r="J153" s="15" t="s">
        <v>12</v>
      </c>
      <c r="K153" s="15" t="s">
        <v>12</v>
      </c>
      <c r="L153" s="15" t="s">
        <v>114</v>
      </c>
      <c r="M153" s="225" t="s">
        <v>136</v>
      </c>
      <c r="N153" s="225" t="s">
        <v>112</v>
      </c>
      <c r="O153" s="255" t="s">
        <v>176</v>
      </c>
    </row>
    <row r="154" spans="1:15" ht="99.75" x14ac:dyDescent="0.25">
      <c r="A154" s="21" t="s">
        <v>11</v>
      </c>
      <c r="B154" s="26">
        <v>80111600</v>
      </c>
      <c r="C154" s="17" t="s">
        <v>992</v>
      </c>
      <c r="D154" s="16">
        <v>43191</v>
      </c>
      <c r="E154" s="19">
        <v>2</v>
      </c>
      <c r="F154" s="15" t="s">
        <v>240</v>
      </c>
      <c r="G154" s="15" t="s">
        <v>242</v>
      </c>
      <c r="H154" s="12">
        <v>3599100</v>
      </c>
      <c r="I154" s="12">
        <v>3599100</v>
      </c>
      <c r="J154" s="15" t="s">
        <v>12</v>
      </c>
      <c r="K154" s="15" t="s">
        <v>12</v>
      </c>
      <c r="L154" s="15" t="s">
        <v>114</v>
      </c>
      <c r="M154" s="225" t="s">
        <v>136</v>
      </c>
      <c r="N154" s="225" t="s">
        <v>112</v>
      </c>
      <c r="O154" s="255" t="s">
        <v>176</v>
      </c>
    </row>
    <row r="155" spans="1:15" ht="99.75" x14ac:dyDescent="0.25">
      <c r="A155" s="21" t="s">
        <v>11</v>
      </c>
      <c r="B155" s="26">
        <v>80111600</v>
      </c>
      <c r="C155" s="17" t="s">
        <v>993</v>
      </c>
      <c r="D155" s="16">
        <v>43191</v>
      </c>
      <c r="E155" s="19">
        <v>2</v>
      </c>
      <c r="F155" s="15" t="s">
        <v>240</v>
      </c>
      <c r="G155" s="15" t="s">
        <v>242</v>
      </c>
      <c r="H155" s="12">
        <v>3599100</v>
      </c>
      <c r="I155" s="12">
        <v>3599100</v>
      </c>
      <c r="J155" s="15" t="s">
        <v>12</v>
      </c>
      <c r="K155" s="15" t="s">
        <v>12</v>
      </c>
      <c r="L155" s="15" t="s">
        <v>114</v>
      </c>
      <c r="M155" s="225" t="s">
        <v>136</v>
      </c>
      <c r="N155" s="225" t="s">
        <v>112</v>
      </c>
      <c r="O155" s="255" t="s">
        <v>176</v>
      </c>
    </row>
    <row r="156" spans="1:15" ht="99.75" x14ac:dyDescent="0.25">
      <c r="A156" s="21" t="s">
        <v>11</v>
      </c>
      <c r="B156" s="26">
        <v>80111600</v>
      </c>
      <c r="C156" s="17" t="s">
        <v>994</v>
      </c>
      <c r="D156" s="16">
        <v>43191</v>
      </c>
      <c r="E156" s="19">
        <v>2</v>
      </c>
      <c r="F156" s="15" t="s">
        <v>240</v>
      </c>
      <c r="G156" s="15" t="s">
        <v>242</v>
      </c>
      <c r="H156" s="12">
        <v>4270932</v>
      </c>
      <c r="I156" s="12">
        <v>4270932</v>
      </c>
      <c r="J156" s="15" t="s">
        <v>12</v>
      </c>
      <c r="K156" s="15" t="s">
        <v>12</v>
      </c>
      <c r="L156" s="15" t="s">
        <v>114</v>
      </c>
      <c r="M156" s="225" t="s">
        <v>136</v>
      </c>
      <c r="N156" s="225" t="s">
        <v>112</v>
      </c>
      <c r="O156" s="255" t="s">
        <v>176</v>
      </c>
    </row>
    <row r="157" spans="1:15" ht="99.75" x14ac:dyDescent="0.25">
      <c r="A157" s="21" t="s">
        <v>11</v>
      </c>
      <c r="B157" s="26">
        <v>80111600</v>
      </c>
      <c r="C157" s="17" t="s">
        <v>995</v>
      </c>
      <c r="D157" s="16">
        <v>43191</v>
      </c>
      <c r="E157" s="19">
        <v>2</v>
      </c>
      <c r="F157" s="15" t="s">
        <v>240</v>
      </c>
      <c r="G157" s="15" t="s">
        <v>242</v>
      </c>
      <c r="H157" s="12">
        <v>2927268</v>
      </c>
      <c r="I157" s="12">
        <v>2927268</v>
      </c>
      <c r="J157" s="15" t="s">
        <v>12</v>
      </c>
      <c r="K157" s="15" t="s">
        <v>12</v>
      </c>
      <c r="L157" s="15" t="s">
        <v>114</v>
      </c>
      <c r="M157" s="225" t="s">
        <v>136</v>
      </c>
      <c r="N157" s="225" t="s">
        <v>112</v>
      </c>
      <c r="O157" s="255" t="s">
        <v>176</v>
      </c>
    </row>
    <row r="158" spans="1:15" ht="99.75" x14ac:dyDescent="0.25">
      <c r="A158" s="21" t="s">
        <v>11</v>
      </c>
      <c r="B158" s="26">
        <v>80111600</v>
      </c>
      <c r="C158" s="17" t="s">
        <v>996</v>
      </c>
      <c r="D158" s="16">
        <v>43191</v>
      </c>
      <c r="E158" s="19">
        <v>2</v>
      </c>
      <c r="F158" s="15" t="s">
        <v>240</v>
      </c>
      <c r="G158" s="15" t="s">
        <v>242</v>
      </c>
      <c r="H158" s="12">
        <v>2927268</v>
      </c>
      <c r="I158" s="12">
        <v>2927268</v>
      </c>
      <c r="J158" s="15" t="s">
        <v>12</v>
      </c>
      <c r="K158" s="15" t="s">
        <v>12</v>
      </c>
      <c r="L158" s="15" t="s">
        <v>114</v>
      </c>
      <c r="M158" s="225" t="s">
        <v>136</v>
      </c>
      <c r="N158" s="225" t="s">
        <v>112</v>
      </c>
      <c r="O158" s="255" t="s">
        <v>176</v>
      </c>
    </row>
    <row r="159" spans="1:15" ht="99.75" x14ac:dyDescent="0.25">
      <c r="A159" s="21" t="s">
        <v>11</v>
      </c>
      <c r="B159" s="26">
        <v>80111600</v>
      </c>
      <c r="C159" s="17" t="s">
        <v>997</v>
      </c>
      <c r="D159" s="16">
        <v>43221</v>
      </c>
      <c r="E159" s="19">
        <v>1</v>
      </c>
      <c r="F159" s="15" t="s">
        <v>240</v>
      </c>
      <c r="G159" s="15" t="s">
        <v>242</v>
      </c>
      <c r="H159" s="12">
        <v>2255436</v>
      </c>
      <c r="I159" s="12">
        <v>2255436</v>
      </c>
      <c r="J159" s="15" t="s">
        <v>12</v>
      </c>
      <c r="K159" s="15" t="s">
        <v>12</v>
      </c>
      <c r="L159" s="15" t="s">
        <v>114</v>
      </c>
      <c r="M159" s="225" t="s">
        <v>136</v>
      </c>
      <c r="N159" s="225" t="s">
        <v>112</v>
      </c>
      <c r="O159" s="255" t="s">
        <v>176</v>
      </c>
    </row>
    <row r="160" spans="1:15" ht="99.75" x14ac:dyDescent="0.25">
      <c r="A160" s="21" t="s">
        <v>11</v>
      </c>
      <c r="B160" s="26">
        <v>80111600</v>
      </c>
      <c r="C160" s="17" t="s">
        <v>998</v>
      </c>
      <c r="D160" s="16">
        <v>43221</v>
      </c>
      <c r="E160" s="19">
        <v>1</v>
      </c>
      <c r="F160" s="15" t="s">
        <v>240</v>
      </c>
      <c r="G160" s="15" t="s">
        <v>242</v>
      </c>
      <c r="H160" s="12">
        <v>1439640</v>
      </c>
      <c r="I160" s="12">
        <v>1439640</v>
      </c>
      <c r="J160" s="15" t="s">
        <v>12</v>
      </c>
      <c r="K160" s="15" t="s">
        <v>12</v>
      </c>
      <c r="L160" s="15" t="s">
        <v>114</v>
      </c>
      <c r="M160" s="225" t="s">
        <v>136</v>
      </c>
      <c r="N160" s="225" t="s">
        <v>112</v>
      </c>
      <c r="O160" s="255" t="s">
        <v>176</v>
      </c>
    </row>
    <row r="161" spans="1:15" ht="99.75" x14ac:dyDescent="0.25">
      <c r="A161" s="21" t="s">
        <v>11</v>
      </c>
      <c r="B161" s="26">
        <v>80111600</v>
      </c>
      <c r="C161" s="17" t="s">
        <v>999</v>
      </c>
      <c r="D161" s="16">
        <v>43221</v>
      </c>
      <c r="E161" s="19">
        <v>1</v>
      </c>
      <c r="F161" s="15" t="s">
        <v>240</v>
      </c>
      <c r="G161" s="15" t="s">
        <v>242</v>
      </c>
      <c r="H161" s="12">
        <v>1439640</v>
      </c>
      <c r="I161" s="12">
        <v>1439640</v>
      </c>
      <c r="J161" s="15" t="s">
        <v>12</v>
      </c>
      <c r="K161" s="15" t="s">
        <v>12</v>
      </c>
      <c r="L161" s="15" t="s">
        <v>114</v>
      </c>
      <c r="M161" s="225" t="s">
        <v>136</v>
      </c>
      <c r="N161" s="225" t="s">
        <v>112</v>
      </c>
      <c r="O161" s="255" t="s">
        <v>176</v>
      </c>
    </row>
    <row r="162" spans="1:15" ht="71.25" x14ac:dyDescent="0.25">
      <c r="A162" s="21" t="s">
        <v>11</v>
      </c>
      <c r="B162" s="26" t="s">
        <v>245</v>
      </c>
      <c r="C162" s="17" t="s">
        <v>1000</v>
      </c>
      <c r="D162" s="16">
        <v>43101</v>
      </c>
      <c r="E162" s="240">
        <v>12</v>
      </c>
      <c r="F162" s="15" t="s">
        <v>236</v>
      </c>
      <c r="G162" s="15" t="s">
        <v>242</v>
      </c>
      <c r="H162" s="12">
        <f>1138778756.7765-57100000+480382</f>
        <v>1082159138.7765</v>
      </c>
      <c r="I162" s="12">
        <f>1138778756.7765-57100000+480382</f>
        <v>1082159138.7765</v>
      </c>
      <c r="J162" s="15" t="s">
        <v>12</v>
      </c>
      <c r="K162" s="15" t="s">
        <v>12</v>
      </c>
      <c r="L162" s="15" t="s">
        <v>14</v>
      </c>
      <c r="M162" s="225" t="s">
        <v>133</v>
      </c>
      <c r="N162" s="225" t="s">
        <v>134</v>
      </c>
      <c r="O162" s="255" t="s">
        <v>180</v>
      </c>
    </row>
    <row r="163" spans="1:15" ht="71.25" x14ac:dyDescent="0.25">
      <c r="A163" s="21" t="s">
        <v>11</v>
      </c>
      <c r="B163" s="26" t="s">
        <v>246</v>
      </c>
      <c r="C163" s="17" t="s">
        <v>1001</v>
      </c>
      <c r="D163" s="16">
        <v>43160</v>
      </c>
      <c r="E163" s="240">
        <v>12</v>
      </c>
      <c r="F163" s="15" t="s">
        <v>236</v>
      </c>
      <c r="G163" s="15" t="s">
        <v>242</v>
      </c>
      <c r="H163" s="12">
        <v>1330472392.67418</v>
      </c>
      <c r="I163" s="258">
        <v>1330472392.67418</v>
      </c>
      <c r="J163" s="15" t="s">
        <v>222</v>
      </c>
      <c r="K163" s="15" t="s">
        <v>223</v>
      </c>
      <c r="L163" s="15" t="s">
        <v>25</v>
      </c>
      <c r="M163" s="225" t="s">
        <v>136</v>
      </c>
      <c r="N163" s="225" t="s">
        <v>138</v>
      </c>
      <c r="O163" s="255" t="s">
        <v>176</v>
      </c>
    </row>
    <row r="164" spans="1:15" ht="85.5" x14ac:dyDescent="0.25">
      <c r="A164" s="21" t="s">
        <v>27</v>
      </c>
      <c r="B164" s="26">
        <v>80111600</v>
      </c>
      <c r="C164" s="17" t="s">
        <v>817</v>
      </c>
      <c r="D164" s="16">
        <v>43101</v>
      </c>
      <c r="E164" s="18">
        <v>12</v>
      </c>
      <c r="F164" s="15" t="s">
        <v>240</v>
      </c>
      <c r="G164" s="15" t="s">
        <v>242</v>
      </c>
      <c r="H164" s="13">
        <v>34944000</v>
      </c>
      <c r="I164" s="12">
        <v>34944000</v>
      </c>
      <c r="J164" s="15" t="s">
        <v>48</v>
      </c>
      <c r="K164" s="15" t="s">
        <v>102</v>
      </c>
      <c r="L164" s="15" t="s">
        <v>49</v>
      </c>
      <c r="M164" s="225" t="s">
        <v>154</v>
      </c>
      <c r="N164" s="225"/>
      <c r="O164" s="69" t="s">
        <v>181</v>
      </c>
    </row>
    <row r="165" spans="1:15" ht="85.5" x14ac:dyDescent="0.25">
      <c r="A165" s="21" t="s">
        <v>27</v>
      </c>
      <c r="B165" s="26">
        <v>80111600</v>
      </c>
      <c r="C165" s="17" t="s">
        <v>818</v>
      </c>
      <c r="D165" s="28">
        <v>43101</v>
      </c>
      <c r="E165" s="29">
        <v>12</v>
      </c>
      <c r="F165" s="26" t="s">
        <v>240</v>
      </c>
      <c r="G165" s="26" t="s">
        <v>242</v>
      </c>
      <c r="H165" s="235">
        <v>0</v>
      </c>
      <c r="I165" s="226">
        <v>0</v>
      </c>
      <c r="J165" s="26" t="s">
        <v>48</v>
      </c>
      <c r="K165" s="26" t="s">
        <v>102</v>
      </c>
      <c r="L165" s="26" t="s">
        <v>49</v>
      </c>
      <c r="M165" s="254" t="s">
        <v>154</v>
      </c>
      <c r="N165" s="254"/>
      <c r="O165" s="69" t="s">
        <v>181</v>
      </c>
    </row>
    <row r="166" spans="1:15" ht="85.5" x14ac:dyDescent="0.25">
      <c r="A166" s="21" t="s">
        <v>27</v>
      </c>
      <c r="B166" s="26">
        <v>80111600</v>
      </c>
      <c r="C166" s="17" t="s">
        <v>819</v>
      </c>
      <c r="D166" s="16">
        <v>43101</v>
      </c>
      <c r="E166" s="18">
        <v>12</v>
      </c>
      <c r="F166" s="15" t="s">
        <v>240</v>
      </c>
      <c r="G166" s="15" t="s">
        <v>242</v>
      </c>
      <c r="H166" s="13">
        <v>44352172.799999997</v>
      </c>
      <c r="I166" s="12">
        <v>44352172.799999997</v>
      </c>
      <c r="J166" s="15" t="s">
        <v>48</v>
      </c>
      <c r="K166" s="15" t="s">
        <v>102</v>
      </c>
      <c r="L166" s="15" t="s">
        <v>49</v>
      </c>
      <c r="M166" s="225" t="s">
        <v>154</v>
      </c>
      <c r="N166" s="225"/>
      <c r="O166" s="69" t="s">
        <v>181</v>
      </c>
    </row>
    <row r="167" spans="1:15" ht="85.5" x14ac:dyDescent="0.25">
      <c r="A167" s="21" t="s">
        <v>27</v>
      </c>
      <c r="B167" s="26">
        <v>80111600</v>
      </c>
      <c r="C167" s="17" t="s">
        <v>820</v>
      </c>
      <c r="D167" s="16">
        <v>43101</v>
      </c>
      <c r="E167" s="18">
        <v>12</v>
      </c>
      <c r="F167" s="15" t="s">
        <v>240</v>
      </c>
      <c r="G167" s="15" t="s">
        <v>242</v>
      </c>
      <c r="H167" s="13">
        <v>44352172.799999997</v>
      </c>
      <c r="I167" s="12">
        <v>44352172.799999997</v>
      </c>
      <c r="J167" s="15" t="s">
        <v>48</v>
      </c>
      <c r="K167" s="15" t="s">
        <v>102</v>
      </c>
      <c r="L167" s="15" t="s">
        <v>49</v>
      </c>
      <c r="M167" s="225" t="s">
        <v>154</v>
      </c>
      <c r="N167" s="225"/>
      <c r="O167" s="69" t="s">
        <v>181</v>
      </c>
    </row>
    <row r="168" spans="1:15" ht="85.5" x14ac:dyDescent="0.25">
      <c r="A168" s="21" t="s">
        <v>27</v>
      </c>
      <c r="B168" s="26">
        <v>80111600</v>
      </c>
      <c r="C168" s="17" t="s">
        <v>821</v>
      </c>
      <c r="D168" s="16">
        <v>43101</v>
      </c>
      <c r="E168" s="18">
        <v>12</v>
      </c>
      <c r="F168" s="15" t="s">
        <v>240</v>
      </c>
      <c r="G168" s="15" t="s">
        <v>242</v>
      </c>
      <c r="H168" s="13">
        <v>88623050.879999995</v>
      </c>
      <c r="I168" s="12">
        <v>88623050.879999995</v>
      </c>
      <c r="J168" s="15" t="s">
        <v>48</v>
      </c>
      <c r="K168" s="15" t="s">
        <v>102</v>
      </c>
      <c r="L168" s="15" t="s">
        <v>49</v>
      </c>
      <c r="M168" s="225" t="s">
        <v>154</v>
      </c>
      <c r="N168" s="225"/>
      <c r="O168" s="69" t="s">
        <v>181</v>
      </c>
    </row>
    <row r="169" spans="1:15" ht="71.25" x14ac:dyDescent="0.25">
      <c r="A169" s="21" t="s">
        <v>27</v>
      </c>
      <c r="B169" s="26">
        <v>80111600</v>
      </c>
      <c r="C169" s="17" t="s">
        <v>822</v>
      </c>
      <c r="D169" s="16">
        <v>43101</v>
      </c>
      <c r="E169" s="18">
        <v>12</v>
      </c>
      <c r="F169" s="15" t="s">
        <v>240</v>
      </c>
      <c r="G169" s="15" t="s">
        <v>242</v>
      </c>
      <c r="H169" s="13">
        <v>88689619.199999988</v>
      </c>
      <c r="I169" s="12">
        <v>88689619.199999988</v>
      </c>
      <c r="J169" s="15" t="s">
        <v>48</v>
      </c>
      <c r="K169" s="15" t="s">
        <v>102</v>
      </c>
      <c r="L169" s="15" t="s">
        <v>49</v>
      </c>
      <c r="M169" s="225" t="s">
        <v>154</v>
      </c>
      <c r="N169" s="225"/>
      <c r="O169" s="36" t="s">
        <v>182</v>
      </c>
    </row>
    <row r="170" spans="1:15" ht="199.5" x14ac:dyDescent="0.25">
      <c r="A170" s="21" t="s">
        <v>27</v>
      </c>
      <c r="B170" s="26">
        <v>80111600</v>
      </c>
      <c r="C170" s="17" t="s">
        <v>823</v>
      </c>
      <c r="D170" s="16">
        <v>43101</v>
      </c>
      <c r="E170" s="18">
        <v>12</v>
      </c>
      <c r="F170" s="15" t="s">
        <v>240</v>
      </c>
      <c r="G170" s="15" t="s">
        <v>242</v>
      </c>
      <c r="H170" s="13">
        <v>88689619.199999988</v>
      </c>
      <c r="I170" s="12">
        <v>88689619.199999988</v>
      </c>
      <c r="J170" s="15" t="s">
        <v>48</v>
      </c>
      <c r="K170" s="15" t="s">
        <v>102</v>
      </c>
      <c r="L170" s="15" t="s">
        <v>49</v>
      </c>
      <c r="M170" s="225" t="s">
        <v>154</v>
      </c>
      <c r="N170" s="225"/>
      <c r="O170" s="36" t="s">
        <v>182</v>
      </c>
    </row>
    <row r="171" spans="1:15" ht="228" x14ac:dyDescent="0.25">
      <c r="A171" s="21" t="s">
        <v>27</v>
      </c>
      <c r="B171" s="26">
        <v>80111600</v>
      </c>
      <c r="C171" s="17" t="s">
        <v>824</v>
      </c>
      <c r="D171" s="16">
        <v>43101</v>
      </c>
      <c r="E171" s="18">
        <v>12</v>
      </c>
      <c r="F171" s="15" t="s">
        <v>240</v>
      </c>
      <c r="G171" s="15" t="s">
        <v>242</v>
      </c>
      <c r="H171" s="13">
        <v>190956729.60000002</v>
      </c>
      <c r="I171" s="12">
        <v>190956729.60000002</v>
      </c>
      <c r="J171" s="15" t="s">
        <v>48</v>
      </c>
      <c r="K171" s="15" t="s">
        <v>102</v>
      </c>
      <c r="L171" s="15" t="s">
        <v>49</v>
      </c>
      <c r="M171" s="225" t="s">
        <v>154</v>
      </c>
      <c r="N171" s="225"/>
      <c r="O171" s="36" t="s">
        <v>182</v>
      </c>
    </row>
    <row r="172" spans="1:15" ht="213.75" x14ac:dyDescent="0.25">
      <c r="A172" s="21" t="s">
        <v>27</v>
      </c>
      <c r="B172" s="26">
        <v>80111600</v>
      </c>
      <c r="C172" s="17" t="s">
        <v>825</v>
      </c>
      <c r="D172" s="16">
        <v>43101</v>
      </c>
      <c r="E172" s="18">
        <v>12</v>
      </c>
      <c r="F172" s="15" t="s">
        <v>240</v>
      </c>
      <c r="G172" s="15" t="s">
        <v>242</v>
      </c>
      <c r="H172" s="13">
        <v>216535163.52000001</v>
      </c>
      <c r="I172" s="12">
        <v>216535163.52000001</v>
      </c>
      <c r="J172" s="15" t="s">
        <v>48</v>
      </c>
      <c r="K172" s="15" t="s">
        <v>102</v>
      </c>
      <c r="L172" s="15" t="s">
        <v>49</v>
      </c>
      <c r="M172" s="225" t="s">
        <v>154</v>
      </c>
      <c r="N172" s="225"/>
      <c r="O172" s="36" t="s">
        <v>182</v>
      </c>
    </row>
    <row r="173" spans="1:15" ht="71.25" x14ac:dyDescent="0.25">
      <c r="A173" s="21" t="s">
        <v>27</v>
      </c>
      <c r="B173" s="26">
        <v>80111600</v>
      </c>
      <c r="C173" s="17" t="s">
        <v>826</v>
      </c>
      <c r="D173" s="16">
        <v>43101</v>
      </c>
      <c r="E173" s="18">
        <v>12</v>
      </c>
      <c r="F173" s="15" t="s">
        <v>240</v>
      </c>
      <c r="G173" s="15" t="s">
        <v>242</v>
      </c>
      <c r="H173" s="13">
        <v>235513299.84</v>
      </c>
      <c r="I173" s="12">
        <v>235513299.84</v>
      </c>
      <c r="J173" s="15" t="s">
        <v>48</v>
      </c>
      <c r="K173" s="15" t="s">
        <v>102</v>
      </c>
      <c r="L173" s="15" t="s">
        <v>49</v>
      </c>
      <c r="M173" s="225" t="s">
        <v>154</v>
      </c>
      <c r="N173" s="225"/>
      <c r="O173" s="36" t="s">
        <v>181</v>
      </c>
    </row>
    <row r="174" spans="1:15" ht="213.75" x14ac:dyDescent="0.25">
      <c r="A174" s="21" t="s">
        <v>27</v>
      </c>
      <c r="B174" s="26">
        <v>80111600</v>
      </c>
      <c r="C174" s="17" t="s">
        <v>827</v>
      </c>
      <c r="D174" s="28">
        <v>43101</v>
      </c>
      <c r="E174" s="29">
        <v>12</v>
      </c>
      <c r="F174" s="26" t="s">
        <v>240</v>
      </c>
      <c r="G174" s="26" t="s">
        <v>242</v>
      </c>
      <c r="H174" s="259">
        <v>0</v>
      </c>
      <c r="I174" s="241">
        <v>0</v>
      </c>
      <c r="J174" s="26" t="s">
        <v>48</v>
      </c>
      <c r="K174" s="26" t="s">
        <v>102</v>
      </c>
      <c r="L174" s="26" t="s">
        <v>49</v>
      </c>
      <c r="M174" s="254" t="s">
        <v>154</v>
      </c>
      <c r="N174" s="260"/>
      <c r="O174" s="36" t="s">
        <v>181</v>
      </c>
    </row>
    <row r="175" spans="1:15" ht="57" x14ac:dyDescent="0.25">
      <c r="A175" s="21" t="s">
        <v>27</v>
      </c>
      <c r="B175" s="26">
        <v>80111600</v>
      </c>
      <c r="C175" s="17" t="s">
        <v>828</v>
      </c>
      <c r="D175" s="28">
        <v>43101</v>
      </c>
      <c r="E175" s="29">
        <v>12</v>
      </c>
      <c r="F175" s="26" t="s">
        <v>240</v>
      </c>
      <c r="G175" s="26" t="s">
        <v>242</v>
      </c>
      <c r="H175" s="235">
        <v>54779911.679999992</v>
      </c>
      <c r="I175" s="261">
        <v>54779911.679999992</v>
      </c>
      <c r="J175" s="26" t="s">
        <v>48</v>
      </c>
      <c r="K175" s="26" t="s">
        <v>102</v>
      </c>
      <c r="L175" s="26" t="s">
        <v>49</v>
      </c>
      <c r="M175" s="254" t="s">
        <v>154</v>
      </c>
      <c r="N175" s="260"/>
      <c r="O175" s="36" t="s">
        <v>181</v>
      </c>
    </row>
    <row r="176" spans="1:15" ht="71.25" x14ac:dyDescent="0.25">
      <c r="A176" s="21" t="s">
        <v>27</v>
      </c>
      <c r="B176" s="26">
        <v>80111600</v>
      </c>
      <c r="C176" s="17" t="s">
        <v>829</v>
      </c>
      <c r="D176" s="28">
        <v>43101</v>
      </c>
      <c r="E176" s="29">
        <v>12</v>
      </c>
      <c r="F176" s="26" t="s">
        <v>240</v>
      </c>
      <c r="G176" s="26" t="s">
        <v>242</v>
      </c>
      <c r="H176" s="262">
        <v>0</v>
      </c>
      <c r="I176" s="262">
        <v>0</v>
      </c>
      <c r="J176" s="26" t="s">
        <v>48</v>
      </c>
      <c r="K176" s="26" t="s">
        <v>102</v>
      </c>
      <c r="L176" s="26" t="s">
        <v>49</v>
      </c>
      <c r="M176" s="254" t="s">
        <v>154</v>
      </c>
      <c r="N176" s="260"/>
      <c r="O176" s="36" t="s">
        <v>182</v>
      </c>
    </row>
    <row r="177" spans="1:15" ht="93" customHeight="1" x14ac:dyDescent="0.25">
      <c r="A177" s="21" t="s">
        <v>27</v>
      </c>
      <c r="B177" s="26">
        <v>80111600</v>
      </c>
      <c r="C177" s="17" t="s">
        <v>1082</v>
      </c>
      <c r="D177" s="28">
        <v>43101</v>
      </c>
      <c r="E177" s="29">
        <v>12</v>
      </c>
      <c r="F177" s="26" t="s">
        <v>240</v>
      </c>
      <c r="G177" s="26" t="s">
        <v>242</v>
      </c>
      <c r="H177" s="262">
        <v>0</v>
      </c>
      <c r="I177" s="262">
        <v>0</v>
      </c>
      <c r="J177" s="26" t="s">
        <v>48</v>
      </c>
      <c r="K177" s="26" t="s">
        <v>102</v>
      </c>
      <c r="L177" s="26" t="s">
        <v>49</v>
      </c>
      <c r="M177" s="254" t="s">
        <v>154</v>
      </c>
      <c r="N177" s="260"/>
      <c r="O177" s="36" t="s">
        <v>182</v>
      </c>
    </row>
    <row r="178" spans="1:15" ht="129.75" customHeight="1" x14ac:dyDescent="0.25">
      <c r="A178" s="21" t="s">
        <v>27</v>
      </c>
      <c r="B178" s="26">
        <v>80111600</v>
      </c>
      <c r="C178" s="17" t="s">
        <v>830</v>
      </c>
      <c r="D178" s="16">
        <v>43101</v>
      </c>
      <c r="E178" s="15">
        <v>3</v>
      </c>
      <c r="F178" s="15" t="s">
        <v>240</v>
      </c>
      <c r="G178" s="15" t="s">
        <v>242</v>
      </c>
      <c r="H178" s="13">
        <v>24000000</v>
      </c>
      <c r="I178" s="263">
        <v>24000000</v>
      </c>
      <c r="J178" s="15" t="s">
        <v>48</v>
      </c>
      <c r="K178" s="15" t="s">
        <v>102</v>
      </c>
      <c r="L178" s="15" t="s">
        <v>49</v>
      </c>
      <c r="M178" s="225" t="s">
        <v>154</v>
      </c>
      <c r="N178" s="264"/>
      <c r="O178" s="36" t="s">
        <v>181</v>
      </c>
    </row>
    <row r="179" spans="1:15" ht="114" x14ac:dyDescent="0.25">
      <c r="A179" s="21" t="s">
        <v>27</v>
      </c>
      <c r="B179" s="26">
        <v>80111600</v>
      </c>
      <c r="C179" s="17" t="s">
        <v>831</v>
      </c>
      <c r="D179" s="16">
        <v>43101</v>
      </c>
      <c r="E179" s="15">
        <v>2</v>
      </c>
      <c r="F179" s="15" t="s">
        <v>240</v>
      </c>
      <c r="G179" s="15" t="s">
        <v>242</v>
      </c>
      <c r="H179" s="13">
        <v>7106520</v>
      </c>
      <c r="I179" s="263">
        <v>7106520</v>
      </c>
      <c r="J179" s="15" t="s">
        <v>48</v>
      </c>
      <c r="K179" s="15" t="s">
        <v>102</v>
      </c>
      <c r="L179" s="15" t="s">
        <v>49</v>
      </c>
      <c r="M179" s="225" t="s">
        <v>154</v>
      </c>
      <c r="N179" s="264"/>
      <c r="O179" s="36" t="s">
        <v>182</v>
      </c>
    </row>
    <row r="180" spans="1:15" ht="85.5" x14ac:dyDescent="0.25">
      <c r="A180" s="21" t="s">
        <v>27</v>
      </c>
      <c r="B180" s="26">
        <v>80111600</v>
      </c>
      <c r="C180" s="17" t="s">
        <v>832</v>
      </c>
      <c r="D180" s="16">
        <v>43101</v>
      </c>
      <c r="E180" s="15">
        <v>3</v>
      </c>
      <c r="F180" s="15" t="s">
        <v>240</v>
      </c>
      <c r="G180" s="15" t="s">
        <v>242</v>
      </c>
      <c r="H180" s="13">
        <v>13705473</v>
      </c>
      <c r="I180" s="263">
        <v>13705473</v>
      </c>
      <c r="J180" s="15" t="s">
        <v>48</v>
      </c>
      <c r="K180" s="15" t="s">
        <v>102</v>
      </c>
      <c r="L180" s="15" t="s">
        <v>49</v>
      </c>
      <c r="M180" s="225" t="s">
        <v>154</v>
      </c>
      <c r="N180" s="264"/>
      <c r="O180" s="36" t="s">
        <v>181</v>
      </c>
    </row>
    <row r="181" spans="1:15" ht="128.25" x14ac:dyDescent="0.25">
      <c r="A181" s="21" t="s">
        <v>27</v>
      </c>
      <c r="B181" s="26">
        <v>80111600</v>
      </c>
      <c r="C181" s="17" t="s">
        <v>833</v>
      </c>
      <c r="D181" s="16">
        <v>43101</v>
      </c>
      <c r="E181" s="15">
        <v>3</v>
      </c>
      <c r="F181" s="15" t="s">
        <v>240</v>
      </c>
      <c r="G181" s="15" t="s">
        <v>242</v>
      </c>
      <c r="H181" s="13">
        <v>27000000</v>
      </c>
      <c r="I181" s="263">
        <v>27000000</v>
      </c>
      <c r="J181" s="15" t="s">
        <v>48</v>
      </c>
      <c r="K181" s="15" t="s">
        <v>102</v>
      </c>
      <c r="L181" s="15" t="s">
        <v>49</v>
      </c>
      <c r="M181" s="225" t="s">
        <v>154</v>
      </c>
      <c r="N181" s="264"/>
      <c r="O181" s="36" t="s">
        <v>181</v>
      </c>
    </row>
    <row r="182" spans="1:15" ht="128.25" x14ac:dyDescent="0.25">
      <c r="A182" s="21" t="s">
        <v>27</v>
      </c>
      <c r="B182" s="26">
        <v>80111600</v>
      </c>
      <c r="C182" s="17" t="s">
        <v>834</v>
      </c>
      <c r="D182" s="16">
        <v>43101</v>
      </c>
      <c r="E182" s="15">
        <v>5.5</v>
      </c>
      <c r="F182" s="15" t="s">
        <v>240</v>
      </c>
      <c r="G182" s="15" t="s">
        <v>242</v>
      </c>
      <c r="H182" s="13">
        <v>7425000</v>
      </c>
      <c r="I182" s="263">
        <v>7425000</v>
      </c>
      <c r="J182" s="15" t="s">
        <v>48</v>
      </c>
      <c r="K182" s="15" t="s">
        <v>102</v>
      </c>
      <c r="L182" s="15" t="s">
        <v>49</v>
      </c>
      <c r="M182" s="225" t="s">
        <v>154</v>
      </c>
      <c r="N182" s="264"/>
      <c r="O182" s="36" t="s">
        <v>182</v>
      </c>
    </row>
    <row r="183" spans="1:15" ht="256.5" x14ac:dyDescent="0.25">
      <c r="A183" s="21" t="s">
        <v>27</v>
      </c>
      <c r="B183" s="26">
        <v>80111600</v>
      </c>
      <c r="C183" s="17" t="s">
        <v>835</v>
      </c>
      <c r="D183" s="16">
        <v>43101</v>
      </c>
      <c r="E183" s="15">
        <v>5.5</v>
      </c>
      <c r="F183" s="15" t="s">
        <v>240</v>
      </c>
      <c r="G183" s="15" t="s">
        <v>242</v>
      </c>
      <c r="H183" s="13">
        <v>98175000</v>
      </c>
      <c r="I183" s="263">
        <v>98175000</v>
      </c>
      <c r="J183" s="15" t="s">
        <v>48</v>
      </c>
      <c r="K183" s="15" t="s">
        <v>102</v>
      </c>
      <c r="L183" s="15" t="s">
        <v>49</v>
      </c>
      <c r="M183" s="225" t="s">
        <v>154</v>
      </c>
      <c r="N183" s="264"/>
      <c r="O183" s="36" t="s">
        <v>182</v>
      </c>
    </row>
    <row r="184" spans="1:15" ht="171" x14ac:dyDescent="0.25">
      <c r="A184" s="21" t="s">
        <v>27</v>
      </c>
      <c r="B184" s="26">
        <v>80111600</v>
      </c>
      <c r="C184" s="17" t="s">
        <v>836</v>
      </c>
      <c r="D184" s="16">
        <v>43101</v>
      </c>
      <c r="E184" s="15">
        <v>4</v>
      </c>
      <c r="F184" s="15" t="s">
        <v>240</v>
      </c>
      <c r="G184" s="15" t="s">
        <v>242</v>
      </c>
      <c r="H184" s="13">
        <v>38080000</v>
      </c>
      <c r="I184" s="263">
        <v>38080000</v>
      </c>
      <c r="J184" s="15" t="s">
        <v>48</v>
      </c>
      <c r="K184" s="15" t="s">
        <v>102</v>
      </c>
      <c r="L184" s="15" t="s">
        <v>49</v>
      </c>
      <c r="M184" s="225" t="s">
        <v>154</v>
      </c>
      <c r="N184" s="264"/>
      <c r="O184" s="36" t="s">
        <v>181</v>
      </c>
    </row>
    <row r="185" spans="1:15" ht="213.75" x14ac:dyDescent="0.25">
      <c r="A185" s="21" t="s">
        <v>27</v>
      </c>
      <c r="B185" s="26">
        <v>80111600</v>
      </c>
      <c r="C185" s="17" t="s">
        <v>837</v>
      </c>
      <c r="D185" s="16">
        <v>43101</v>
      </c>
      <c r="E185" s="15">
        <v>3.5</v>
      </c>
      <c r="F185" s="15" t="s">
        <v>240</v>
      </c>
      <c r="G185" s="15" t="s">
        <v>242</v>
      </c>
      <c r="H185" s="13">
        <v>74858130</v>
      </c>
      <c r="I185" s="263">
        <v>74858130</v>
      </c>
      <c r="J185" s="15" t="s">
        <v>48</v>
      </c>
      <c r="K185" s="15" t="s">
        <v>102</v>
      </c>
      <c r="L185" s="15" t="s">
        <v>49</v>
      </c>
      <c r="M185" s="225" t="s">
        <v>154</v>
      </c>
      <c r="N185" s="264"/>
      <c r="O185" s="36" t="s">
        <v>181</v>
      </c>
    </row>
    <row r="186" spans="1:15" ht="85.5" x14ac:dyDescent="0.25">
      <c r="A186" s="21" t="s">
        <v>27</v>
      </c>
      <c r="B186" s="26">
        <v>80111600</v>
      </c>
      <c r="C186" s="17" t="s">
        <v>838</v>
      </c>
      <c r="D186" s="16">
        <v>43252</v>
      </c>
      <c r="E186" s="18">
        <v>8</v>
      </c>
      <c r="F186" s="15" t="s">
        <v>240</v>
      </c>
      <c r="G186" s="15" t="s">
        <v>242</v>
      </c>
      <c r="H186" s="13">
        <v>66560000</v>
      </c>
      <c r="I186" s="12">
        <v>66560000</v>
      </c>
      <c r="J186" s="15" t="s">
        <v>48</v>
      </c>
      <c r="K186" s="15" t="s">
        <v>102</v>
      </c>
      <c r="L186" s="15" t="s">
        <v>50</v>
      </c>
      <c r="M186" s="225" t="s">
        <v>154</v>
      </c>
      <c r="N186" s="264"/>
      <c r="O186" s="36" t="s">
        <v>181</v>
      </c>
    </row>
    <row r="187" spans="1:15" ht="130.5" customHeight="1" x14ac:dyDescent="0.25">
      <c r="A187" s="21" t="s">
        <v>27</v>
      </c>
      <c r="B187" s="26">
        <v>80111600</v>
      </c>
      <c r="C187" s="17" t="s">
        <v>839</v>
      </c>
      <c r="D187" s="16">
        <v>43252</v>
      </c>
      <c r="E187" s="18">
        <v>8</v>
      </c>
      <c r="F187" s="15" t="s">
        <v>240</v>
      </c>
      <c r="G187" s="15" t="s">
        <v>242</v>
      </c>
      <c r="H187" s="13">
        <v>29563123.199999999</v>
      </c>
      <c r="I187" s="12">
        <v>29563123.199999999</v>
      </c>
      <c r="J187" s="15" t="s">
        <v>48</v>
      </c>
      <c r="K187" s="15" t="s">
        <v>102</v>
      </c>
      <c r="L187" s="15" t="s">
        <v>49</v>
      </c>
      <c r="M187" s="225" t="s">
        <v>154</v>
      </c>
      <c r="N187" s="264"/>
      <c r="O187" s="36" t="s">
        <v>182</v>
      </c>
    </row>
    <row r="188" spans="1:15" ht="156" customHeight="1" x14ac:dyDescent="0.25">
      <c r="A188" s="21" t="s">
        <v>27</v>
      </c>
      <c r="B188" s="26">
        <v>80111600</v>
      </c>
      <c r="C188" s="17" t="s">
        <v>840</v>
      </c>
      <c r="D188" s="16">
        <v>43252</v>
      </c>
      <c r="E188" s="18">
        <v>8</v>
      </c>
      <c r="F188" s="15" t="s">
        <v>240</v>
      </c>
      <c r="G188" s="15" t="s">
        <v>242</v>
      </c>
      <c r="H188" s="13">
        <v>38009845.119999997</v>
      </c>
      <c r="I188" s="12">
        <v>38009845.119999997</v>
      </c>
      <c r="J188" s="15" t="s">
        <v>48</v>
      </c>
      <c r="K188" s="15" t="s">
        <v>102</v>
      </c>
      <c r="L188" s="15" t="s">
        <v>49</v>
      </c>
      <c r="M188" s="225" t="s">
        <v>154</v>
      </c>
      <c r="N188" s="264"/>
      <c r="O188" s="36" t="s">
        <v>181</v>
      </c>
    </row>
    <row r="189" spans="1:15" ht="128.25" x14ac:dyDescent="0.25">
      <c r="A189" s="21" t="s">
        <v>27</v>
      </c>
      <c r="B189" s="26">
        <v>80111600</v>
      </c>
      <c r="C189" s="17" t="s">
        <v>841</v>
      </c>
      <c r="D189" s="16">
        <v>43252</v>
      </c>
      <c r="E189" s="18">
        <v>8</v>
      </c>
      <c r="F189" s="15" t="s">
        <v>240</v>
      </c>
      <c r="G189" s="15" t="s">
        <v>242</v>
      </c>
      <c r="H189" s="13">
        <v>74880000</v>
      </c>
      <c r="I189" s="12">
        <v>74880000</v>
      </c>
      <c r="J189" s="15" t="s">
        <v>48</v>
      </c>
      <c r="K189" s="15" t="s">
        <v>102</v>
      </c>
      <c r="L189" s="15" t="s">
        <v>49</v>
      </c>
      <c r="M189" s="225" t="s">
        <v>154</v>
      </c>
      <c r="N189" s="264"/>
      <c r="O189" s="36" t="s">
        <v>181</v>
      </c>
    </row>
    <row r="190" spans="1:15" ht="128.25" x14ac:dyDescent="0.25">
      <c r="A190" s="21" t="s">
        <v>27</v>
      </c>
      <c r="B190" s="26">
        <v>80111600</v>
      </c>
      <c r="C190" s="17" t="s">
        <v>842</v>
      </c>
      <c r="D190" s="16">
        <v>43252</v>
      </c>
      <c r="E190" s="18">
        <v>8</v>
      </c>
      <c r="F190" s="15" t="s">
        <v>240</v>
      </c>
      <c r="G190" s="15" t="s">
        <v>242</v>
      </c>
      <c r="H190" s="13">
        <v>11232000</v>
      </c>
      <c r="I190" s="12">
        <v>11232000</v>
      </c>
      <c r="J190" s="15" t="s">
        <v>48</v>
      </c>
      <c r="K190" s="15" t="s">
        <v>102</v>
      </c>
      <c r="L190" s="15" t="s">
        <v>49</v>
      </c>
      <c r="M190" s="225" t="s">
        <v>154</v>
      </c>
      <c r="N190" s="264"/>
      <c r="O190" s="36" t="s">
        <v>182</v>
      </c>
    </row>
    <row r="191" spans="1:15" ht="256.5" x14ac:dyDescent="0.25">
      <c r="A191" s="21" t="s">
        <v>27</v>
      </c>
      <c r="B191" s="26">
        <v>80111600</v>
      </c>
      <c r="C191" s="17" t="s">
        <v>843</v>
      </c>
      <c r="D191" s="16">
        <v>43252</v>
      </c>
      <c r="E191" s="18">
        <v>8</v>
      </c>
      <c r="F191" s="15" t="s">
        <v>240</v>
      </c>
      <c r="G191" s="15" t="s">
        <v>242</v>
      </c>
      <c r="H191" s="13">
        <v>148512000</v>
      </c>
      <c r="I191" s="12">
        <v>148512000</v>
      </c>
      <c r="J191" s="15" t="s">
        <v>48</v>
      </c>
      <c r="K191" s="15" t="s">
        <v>102</v>
      </c>
      <c r="L191" s="15" t="s">
        <v>49</v>
      </c>
      <c r="M191" s="225" t="s">
        <v>154</v>
      </c>
      <c r="N191" s="264"/>
      <c r="O191" s="36" t="s">
        <v>182</v>
      </c>
    </row>
    <row r="192" spans="1:15" ht="156.75" x14ac:dyDescent="0.25">
      <c r="A192" s="21" t="s">
        <v>27</v>
      </c>
      <c r="B192" s="26">
        <v>80111600</v>
      </c>
      <c r="C192" s="17" t="s">
        <v>844</v>
      </c>
      <c r="D192" s="16">
        <v>43252</v>
      </c>
      <c r="E192" s="18">
        <v>8</v>
      </c>
      <c r="F192" s="15" t="s">
        <v>240</v>
      </c>
      <c r="G192" s="15" t="s">
        <v>242</v>
      </c>
      <c r="H192" s="13">
        <v>79206400</v>
      </c>
      <c r="I192" s="12">
        <v>79206400</v>
      </c>
      <c r="J192" s="15" t="s">
        <v>48</v>
      </c>
      <c r="K192" s="15" t="s">
        <v>102</v>
      </c>
      <c r="L192" s="15" t="s">
        <v>49</v>
      </c>
      <c r="M192" s="225" t="s">
        <v>154</v>
      </c>
      <c r="N192" s="264"/>
      <c r="O192" s="36" t="s">
        <v>181</v>
      </c>
    </row>
    <row r="193" spans="1:15" ht="240.75" customHeight="1" x14ac:dyDescent="0.25">
      <c r="A193" s="21" t="s">
        <v>27</v>
      </c>
      <c r="B193" s="26">
        <v>80111600</v>
      </c>
      <c r="C193" s="17" t="s">
        <v>845</v>
      </c>
      <c r="D193" s="16">
        <v>43252</v>
      </c>
      <c r="E193" s="18">
        <v>8</v>
      </c>
      <c r="F193" s="15" t="s">
        <v>240</v>
      </c>
      <c r="G193" s="15" t="s">
        <v>242</v>
      </c>
      <c r="H193" s="13">
        <v>177948469.02857143</v>
      </c>
      <c r="I193" s="12">
        <v>177948469.02857143</v>
      </c>
      <c r="J193" s="15" t="s">
        <v>48</v>
      </c>
      <c r="K193" s="15" t="s">
        <v>102</v>
      </c>
      <c r="L193" s="15" t="s">
        <v>49</v>
      </c>
      <c r="M193" s="225" t="s">
        <v>154</v>
      </c>
      <c r="N193" s="264"/>
      <c r="O193" s="36" t="s">
        <v>181</v>
      </c>
    </row>
    <row r="194" spans="1:15" ht="103.5" customHeight="1" x14ac:dyDescent="0.25">
      <c r="A194" s="21" t="s">
        <v>27</v>
      </c>
      <c r="B194" s="26">
        <v>80111600</v>
      </c>
      <c r="C194" s="27" t="s">
        <v>1023</v>
      </c>
      <c r="D194" s="28">
        <v>43101</v>
      </c>
      <c r="E194" s="29">
        <v>12</v>
      </c>
      <c r="F194" s="26" t="s">
        <v>240</v>
      </c>
      <c r="G194" s="26" t="s">
        <v>242</v>
      </c>
      <c r="H194" s="235">
        <v>44352172</v>
      </c>
      <c r="I194" s="235">
        <v>44352172</v>
      </c>
      <c r="J194" s="26" t="s">
        <v>48</v>
      </c>
      <c r="K194" s="26" t="s">
        <v>102</v>
      </c>
      <c r="L194" s="26" t="s">
        <v>49</v>
      </c>
      <c r="M194" s="26" t="s">
        <v>157</v>
      </c>
      <c r="N194" s="26" t="s">
        <v>125</v>
      </c>
      <c r="O194" s="36" t="s">
        <v>181</v>
      </c>
    </row>
    <row r="195" spans="1:15" ht="103.5" customHeight="1" x14ac:dyDescent="0.25">
      <c r="A195" s="21" t="s">
        <v>27</v>
      </c>
      <c r="B195" s="26">
        <v>80111600</v>
      </c>
      <c r="C195" s="27" t="s">
        <v>1021</v>
      </c>
      <c r="D195" s="28">
        <v>43101</v>
      </c>
      <c r="E195" s="29">
        <v>12</v>
      </c>
      <c r="F195" s="26" t="s">
        <v>240</v>
      </c>
      <c r="G195" s="26" t="s">
        <v>242</v>
      </c>
      <c r="H195" s="235">
        <v>183012000</v>
      </c>
      <c r="I195" s="235">
        <v>183012000</v>
      </c>
      <c r="J195" s="26" t="s">
        <v>48</v>
      </c>
      <c r="K195" s="26" t="s">
        <v>102</v>
      </c>
      <c r="L195" s="26" t="s">
        <v>49</v>
      </c>
      <c r="M195" s="26" t="s">
        <v>157</v>
      </c>
      <c r="N195" s="26" t="s">
        <v>125</v>
      </c>
      <c r="O195" s="36" t="s">
        <v>181</v>
      </c>
    </row>
    <row r="196" spans="1:15" ht="103.5" customHeight="1" x14ac:dyDescent="0.25">
      <c r="A196" s="21" t="s">
        <v>27</v>
      </c>
      <c r="B196" s="26">
        <v>80111600</v>
      </c>
      <c r="C196" s="17" t="s">
        <v>846</v>
      </c>
      <c r="D196" s="16">
        <v>43101</v>
      </c>
      <c r="E196" s="19">
        <v>12</v>
      </c>
      <c r="F196" s="15" t="s">
        <v>240</v>
      </c>
      <c r="G196" s="15" t="s">
        <v>242</v>
      </c>
      <c r="H196" s="13">
        <v>526234200</v>
      </c>
      <c r="I196" s="13">
        <v>526234200</v>
      </c>
      <c r="J196" s="15" t="s">
        <v>48</v>
      </c>
      <c r="K196" s="15" t="s">
        <v>102</v>
      </c>
      <c r="L196" s="15" t="s">
        <v>49</v>
      </c>
      <c r="M196" s="15" t="s">
        <v>157</v>
      </c>
      <c r="N196" s="15" t="s">
        <v>125</v>
      </c>
      <c r="O196" s="36" t="s">
        <v>181</v>
      </c>
    </row>
    <row r="197" spans="1:15" ht="103.5" customHeight="1" x14ac:dyDescent="0.25">
      <c r="A197" s="26" t="s">
        <v>27</v>
      </c>
      <c r="B197" s="26">
        <v>80111600</v>
      </c>
      <c r="C197" s="26" t="s">
        <v>1019</v>
      </c>
      <c r="D197" s="28">
        <v>43101</v>
      </c>
      <c r="E197" s="26">
        <v>12</v>
      </c>
      <c r="F197" s="26" t="s">
        <v>1011</v>
      </c>
      <c r="G197" s="26" t="s">
        <v>242</v>
      </c>
      <c r="H197" s="235">
        <v>368900000</v>
      </c>
      <c r="I197" s="235">
        <v>368900000</v>
      </c>
      <c r="J197" s="26" t="s">
        <v>48</v>
      </c>
      <c r="K197" s="26" t="s">
        <v>51</v>
      </c>
      <c r="L197" s="26" t="s">
        <v>49</v>
      </c>
      <c r="M197" s="26" t="s">
        <v>154</v>
      </c>
      <c r="N197" s="26"/>
      <c r="O197" s="36" t="s">
        <v>182</v>
      </c>
    </row>
    <row r="198" spans="1:15" ht="103.5" customHeight="1" x14ac:dyDescent="0.25">
      <c r="A198" s="26" t="s">
        <v>27</v>
      </c>
      <c r="B198" s="26">
        <v>80111600</v>
      </c>
      <c r="C198" s="26" t="s">
        <v>1022</v>
      </c>
      <c r="D198" s="28">
        <v>43101</v>
      </c>
      <c r="E198" s="26">
        <v>12</v>
      </c>
      <c r="F198" s="26" t="s">
        <v>1011</v>
      </c>
      <c r="G198" s="26" t="s">
        <v>1018</v>
      </c>
      <c r="H198" s="235">
        <v>69452173</v>
      </c>
      <c r="I198" s="235">
        <v>69452173</v>
      </c>
      <c r="J198" s="26" t="s">
        <v>48</v>
      </c>
      <c r="K198" s="26" t="s">
        <v>102</v>
      </c>
      <c r="L198" s="26" t="s">
        <v>49</v>
      </c>
      <c r="M198" s="26" t="s">
        <v>154</v>
      </c>
      <c r="N198" s="26"/>
      <c r="O198" s="36" t="s">
        <v>182</v>
      </c>
    </row>
    <row r="199" spans="1:15" ht="103.5" customHeight="1" x14ac:dyDescent="0.25">
      <c r="A199" s="26" t="s">
        <v>27</v>
      </c>
      <c r="B199" s="26">
        <v>80111600</v>
      </c>
      <c r="C199" s="26" t="s">
        <v>1020</v>
      </c>
      <c r="D199" s="28">
        <v>43101</v>
      </c>
      <c r="E199" s="26">
        <v>12</v>
      </c>
      <c r="F199" s="26" t="s">
        <v>1011</v>
      </c>
      <c r="G199" s="26" t="s">
        <v>1018</v>
      </c>
      <c r="H199" s="235">
        <v>380800000</v>
      </c>
      <c r="I199" s="235">
        <v>380800000</v>
      </c>
      <c r="J199" s="26" t="s">
        <v>48</v>
      </c>
      <c r="K199" s="26" t="s">
        <v>102</v>
      </c>
      <c r="L199" s="26" t="s">
        <v>49</v>
      </c>
      <c r="M199" s="26" t="s">
        <v>154</v>
      </c>
      <c r="N199" s="26"/>
      <c r="O199" s="36" t="s">
        <v>182</v>
      </c>
    </row>
    <row r="200" spans="1:15" ht="107.25" customHeight="1" x14ac:dyDescent="0.25">
      <c r="A200" s="21" t="s">
        <v>28</v>
      </c>
      <c r="B200" s="26">
        <v>80111600</v>
      </c>
      <c r="C200" s="17" t="s">
        <v>787</v>
      </c>
      <c r="D200" s="16">
        <v>43132</v>
      </c>
      <c r="E200" s="18">
        <v>3</v>
      </c>
      <c r="F200" s="15" t="s">
        <v>240</v>
      </c>
      <c r="G200" s="15" t="s">
        <v>242</v>
      </c>
      <c r="H200" s="13">
        <v>24416059.5</v>
      </c>
      <c r="I200" s="13">
        <v>24416059.5</v>
      </c>
      <c r="J200" s="15" t="s">
        <v>48</v>
      </c>
      <c r="K200" s="15" t="s">
        <v>102</v>
      </c>
      <c r="L200" s="15" t="s">
        <v>29</v>
      </c>
      <c r="M200" s="225" t="s">
        <v>154</v>
      </c>
      <c r="N200" s="264"/>
      <c r="O200" s="36" t="s">
        <v>187</v>
      </c>
    </row>
    <row r="201" spans="1:15" ht="85.5" x14ac:dyDescent="0.25">
      <c r="A201" s="21" t="s">
        <v>28</v>
      </c>
      <c r="B201" s="26">
        <v>80111600</v>
      </c>
      <c r="C201" s="17" t="s">
        <v>788</v>
      </c>
      <c r="D201" s="16">
        <v>43252</v>
      </c>
      <c r="E201" s="18">
        <v>8</v>
      </c>
      <c r="F201" s="15" t="s">
        <v>240</v>
      </c>
      <c r="G201" s="15" t="s">
        <v>242</v>
      </c>
      <c r="H201" s="13">
        <v>54896000</v>
      </c>
      <c r="I201" s="13">
        <v>41172000</v>
      </c>
      <c r="J201" s="15" t="s">
        <v>48</v>
      </c>
      <c r="K201" s="15" t="s">
        <v>102</v>
      </c>
      <c r="L201" s="15" t="s">
        <v>29</v>
      </c>
      <c r="M201" s="225" t="s">
        <v>154</v>
      </c>
      <c r="N201" s="264"/>
      <c r="O201" s="36" t="s">
        <v>187</v>
      </c>
    </row>
    <row r="202" spans="1:15" ht="114" x14ac:dyDescent="0.25">
      <c r="A202" s="21" t="s">
        <v>28</v>
      </c>
      <c r="B202" s="26">
        <v>80111600</v>
      </c>
      <c r="C202" s="17" t="s">
        <v>789</v>
      </c>
      <c r="D202" s="16">
        <v>43132</v>
      </c>
      <c r="E202" s="18">
        <v>3</v>
      </c>
      <c r="F202" s="15" t="s">
        <v>240</v>
      </c>
      <c r="G202" s="15" t="s">
        <v>242</v>
      </c>
      <c r="H202" s="13">
        <v>11818297.266666668</v>
      </c>
      <c r="I202" s="13">
        <v>11818297.266666668</v>
      </c>
      <c r="J202" s="15" t="s">
        <v>48</v>
      </c>
      <c r="K202" s="15" t="s">
        <v>102</v>
      </c>
      <c r="L202" s="15" t="s">
        <v>29</v>
      </c>
      <c r="M202" s="225" t="s">
        <v>154</v>
      </c>
      <c r="N202" s="264"/>
      <c r="O202" s="36" t="s">
        <v>186</v>
      </c>
    </row>
    <row r="203" spans="1:15" ht="114" x14ac:dyDescent="0.25">
      <c r="A203" s="21" t="s">
        <v>28</v>
      </c>
      <c r="B203" s="26">
        <v>80111600</v>
      </c>
      <c r="C203" s="17" t="s">
        <v>790</v>
      </c>
      <c r="D203" s="16">
        <v>43252</v>
      </c>
      <c r="E203" s="18">
        <v>8</v>
      </c>
      <c r="F203" s="15" t="s">
        <v>240</v>
      </c>
      <c r="G203" s="15" t="s">
        <v>242</v>
      </c>
      <c r="H203" s="13">
        <v>31384000</v>
      </c>
      <c r="I203" s="13">
        <v>23538000</v>
      </c>
      <c r="J203" s="15" t="s">
        <v>48</v>
      </c>
      <c r="K203" s="15" t="s">
        <v>102</v>
      </c>
      <c r="L203" s="15" t="s">
        <v>29</v>
      </c>
      <c r="M203" s="225" t="s">
        <v>154</v>
      </c>
      <c r="N203" s="264"/>
      <c r="O203" s="36" t="s">
        <v>186</v>
      </c>
    </row>
    <row r="204" spans="1:15" ht="228" x14ac:dyDescent="0.25">
      <c r="A204" s="21" t="s">
        <v>28</v>
      </c>
      <c r="B204" s="26">
        <v>80111605</v>
      </c>
      <c r="C204" s="17" t="s">
        <v>791</v>
      </c>
      <c r="D204" s="16">
        <v>43160</v>
      </c>
      <c r="E204" s="18">
        <v>3</v>
      </c>
      <c r="F204" s="15" t="s">
        <v>240</v>
      </c>
      <c r="G204" s="15" t="s">
        <v>242</v>
      </c>
      <c r="H204" s="13">
        <v>23925354.699999999</v>
      </c>
      <c r="I204" s="13">
        <v>23925354.699999999</v>
      </c>
      <c r="J204" s="15" t="s">
        <v>48</v>
      </c>
      <c r="K204" s="15" t="s">
        <v>102</v>
      </c>
      <c r="L204" s="15" t="s">
        <v>29</v>
      </c>
      <c r="M204" s="225" t="s">
        <v>154</v>
      </c>
      <c r="N204" s="264"/>
      <c r="O204" s="36" t="s">
        <v>187</v>
      </c>
    </row>
    <row r="205" spans="1:15" ht="228" x14ac:dyDescent="0.25">
      <c r="A205" s="21" t="s">
        <v>28</v>
      </c>
      <c r="B205" s="26">
        <v>80111605</v>
      </c>
      <c r="C205" s="17" t="s">
        <v>792</v>
      </c>
      <c r="D205" s="16">
        <v>43252</v>
      </c>
      <c r="E205" s="18">
        <v>7.5</v>
      </c>
      <c r="F205" s="15" t="s">
        <v>240</v>
      </c>
      <c r="G205" s="15" t="s">
        <v>242</v>
      </c>
      <c r="H205" s="13">
        <v>55425000</v>
      </c>
      <c r="I205" s="13">
        <v>36950000</v>
      </c>
      <c r="J205" s="15" t="s">
        <v>48</v>
      </c>
      <c r="K205" s="15" t="s">
        <v>102</v>
      </c>
      <c r="L205" s="15" t="s">
        <v>29</v>
      </c>
      <c r="M205" s="225" t="s">
        <v>154</v>
      </c>
      <c r="N205" s="264"/>
      <c r="O205" s="36" t="s">
        <v>187</v>
      </c>
    </row>
    <row r="206" spans="1:15" ht="213.75" x14ac:dyDescent="0.25">
      <c r="A206" s="21" t="s">
        <v>28</v>
      </c>
      <c r="B206" s="26">
        <v>80111605</v>
      </c>
      <c r="C206" s="17" t="s">
        <v>793</v>
      </c>
      <c r="D206" s="16">
        <v>43132</v>
      </c>
      <c r="E206" s="18">
        <v>3</v>
      </c>
      <c r="F206" s="15" t="s">
        <v>240</v>
      </c>
      <c r="G206" s="15" t="s">
        <v>242</v>
      </c>
      <c r="H206" s="13">
        <v>91596913.002000004</v>
      </c>
      <c r="I206" s="13">
        <v>91596913.002000004</v>
      </c>
      <c r="J206" s="15" t="s">
        <v>48</v>
      </c>
      <c r="K206" s="15" t="s">
        <v>102</v>
      </c>
      <c r="L206" s="15" t="s">
        <v>29</v>
      </c>
      <c r="M206" s="225" t="s">
        <v>154</v>
      </c>
      <c r="N206" s="264"/>
      <c r="O206" s="36" t="s">
        <v>187</v>
      </c>
    </row>
    <row r="207" spans="1:15" ht="308.25" customHeight="1" x14ac:dyDescent="0.25">
      <c r="A207" s="21" t="s">
        <v>28</v>
      </c>
      <c r="B207" s="26">
        <v>80111605</v>
      </c>
      <c r="C207" s="17" t="s">
        <v>794</v>
      </c>
      <c r="D207" s="16">
        <v>43252</v>
      </c>
      <c r="E207" s="18">
        <v>7.5</v>
      </c>
      <c r="F207" s="15" t="s">
        <v>240</v>
      </c>
      <c r="G207" s="15" t="s">
        <v>242</v>
      </c>
      <c r="H207" s="13">
        <v>188014050</v>
      </c>
      <c r="I207" s="13">
        <v>125342700</v>
      </c>
      <c r="J207" s="15" t="s">
        <v>48</v>
      </c>
      <c r="K207" s="15" t="s">
        <v>102</v>
      </c>
      <c r="L207" s="15" t="s">
        <v>29</v>
      </c>
      <c r="M207" s="225" t="s">
        <v>154</v>
      </c>
      <c r="N207" s="264"/>
      <c r="O207" s="36" t="s">
        <v>187</v>
      </c>
    </row>
    <row r="208" spans="1:15" ht="185.25" x14ac:dyDescent="0.25">
      <c r="A208" s="21" t="s">
        <v>28</v>
      </c>
      <c r="B208" s="26">
        <v>80111600</v>
      </c>
      <c r="C208" s="17" t="s">
        <v>795</v>
      </c>
      <c r="D208" s="16">
        <v>43160</v>
      </c>
      <c r="E208" s="18">
        <v>3</v>
      </c>
      <c r="F208" s="15" t="s">
        <v>240</v>
      </c>
      <c r="G208" s="15" t="s">
        <v>242</v>
      </c>
      <c r="H208" s="13">
        <v>22267161.800000001</v>
      </c>
      <c r="I208" s="13">
        <v>22267161.800000001</v>
      </c>
      <c r="J208" s="15" t="s">
        <v>48</v>
      </c>
      <c r="K208" s="15" t="s">
        <v>102</v>
      </c>
      <c r="L208" s="15" t="s">
        <v>29</v>
      </c>
      <c r="M208" s="225" t="s">
        <v>154</v>
      </c>
      <c r="N208" s="264"/>
      <c r="O208" s="36" t="s">
        <v>184</v>
      </c>
    </row>
    <row r="209" spans="1:15" ht="171" x14ac:dyDescent="0.25">
      <c r="A209" s="21" t="s">
        <v>28</v>
      </c>
      <c r="B209" s="26">
        <v>80111600</v>
      </c>
      <c r="C209" s="17" t="s">
        <v>796</v>
      </c>
      <c r="D209" s="16">
        <v>43252</v>
      </c>
      <c r="E209" s="18">
        <v>7.5</v>
      </c>
      <c r="F209" s="15" t="s">
        <v>240</v>
      </c>
      <c r="G209" s="15" t="s">
        <v>242</v>
      </c>
      <c r="H209" s="13">
        <v>55425000</v>
      </c>
      <c r="I209" s="13">
        <v>36950000</v>
      </c>
      <c r="J209" s="15" t="s">
        <v>48</v>
      </c>
      <c r="K209" s="15" t="s">
        <v>102</v>
      </c>
      <c r="L209" s="15" t="s">
        <v>29</v>
      </c>
      <c r="M209" s="225" t="s">
        <v>154</v>
      </c>
      <c r="N209" s="264"/>
      <c r="O209" s="36" t="s">
        <v>184</v>
      </c>
    </row>
    <row r="210" spans="1:15" ht="128.25" x14ac:dyDescent="0.25">
      <c r="A210" s="21" t="s">
        <v>28</v>
      </c>
      <c r="B210" s="26">
        <v>80111600</v>
      </c>
      <c r="C210" s="17" t="s">
        <v>797</v>
      </c>
      <c r="D210" s="16">
        <v>43101</v>
      </c>
      <c r="E210" s="18">
        <v>12</v>
      </c>
      <c r="F210" s="15" t="s">
        <v>240</v>
      </c>
      <c r="G210" s="15" t="s">
        <v>242</v>
      </c>
      <c r="H210" s="13">
        <v>82344000</v>
      </c>
      <c r="I210" s="13">
        <v>75482000</v>
      </c>
      <c r="J210" s="15" t="s">
        <v>46</v>
      </c>
      <c r="K210" s="15" t="s">
        <v>51</v>
      </c>
      <c r="L210" s="15" t="s">
        <v>29</v>
      </c>
      <c r="M210" s="225" t="s">
        <v>154</v>
      </c>
      <c r="N210" s="264"/>
      <c r="O210" s="36" t="s">
        <v>185</v>
      </c>
    </row>
    <row r="211" spans="1:15" ht="156.75" x14ac:dyDescent="0.25">
      <c r="A211" s="21" t="s">
        <v>28</v>
      </c>
      <c r="B211" s="26">
        <v>80111600</v>
      </c>
      <c r="C211" s="17" t="s">
        <v>798</v>
      </c>
      <c r="D211" s="16">
        <v>43191</v>
      </c>
      <c r="E211" s="18">
        <v>2</v>
      </c>
      <c r="F211" s="15" t="s">
        <v>240</v>
      </c>
      <c r="G211" s="15" t="s">
        <v>242</v>
      </c>
      <c r="H211" s="13">
        <v>8800859.666666666</v>
      </c>
      <c r="I211" s="13">
        <v>8800859.666666666</v>
      </c>
      <c r="J211" s="15" t="s">
        <v>48</v>
      </c>
      <c r="K211" s="15" t="s">
        <v>102</v>
      </c>
      <c r="L211" s="15" t="s">
        <v>29</v>
      </c>
      <c r="M211" s="225" t="s">
        <v>154</v>
      </c>
      <c r="N211" s="264"/>
      <c r="O211" s="36" t="s">
        <v>184</v>
      </c>
    </row>
    <row r="212" spans="1:15" ht="142.5" x14ac:dyDescent="0.25">
      <c r="A212" s="21" t="s">
        <v>28</v>
      </c>
      <c r="B212" s="26">
        <v>80111600</v>
      </c>
      <c r="C212" s="17" t="s">
        <v>799</v>
      </c>
      <c r="D212" s="16">
        <v>43252</v>
      </c>
      <c r="E212" s="18">
        <v>7.5</v>
      </c>
      <c r="F212" s="15" t="s">
        <v>240</v>
      </c>
      <c r="G212" s="15" t="s">
        <v>242</v>
      </c>
      <c r="H212" s="13">
        <v>29422500</v>
      </c>
      <c r="I212" s="13">
        <v>19615000</v>
      </c>
      <c r="J212" s="15" t="s">
        <v>48</v>
      </c>
      <c r="K212" s="15" t="s">
        <v>102</v>
      </c>
      <c r="L212" s="15" t="s">
        <v>29</v>
      </c>
      <c r="M212" s="225" t="s">
        <v>154</v>
      </c>
      <c r="N212" s="264"/>
      <c r="O212" s="36" t="s">
        <v>184</v>
      </c>
    </row>
    <row r="213" spans="1:15" ht="85.5" x14ac:dyDescent="0.25">
      <c r="A213" s="21" t="s">
        <v>28</v>
      </c>
      <c r="B213" s="26">
        <v>80111600</v>
      </c>
      <c r="C213" s="17" t="s">
        <v>800</v>
      </c>
      <c r="D213" s="16">
        <v>43101</v>
      </c>
      <c r="E213" s="18">
        <v>12</v>
      </c>
      <c r="F213" s="15" t="s">
        <v>240</v>
      </c>
      <c r="G213" s="15" t="s">
        <v>242</v>
      </c>
      <c r="H213" s="13">
        <v>213186120</v>
      </c>
      <c r="I213" s="13">
        <v>195420610</v>
      </c>
      <c r="J213" s="15" t="s">
        <v>48</v>
      </c>
      <c r="K213" s="15" t="s">
        <v>102</v>
      </c>
      <c r="L213" s="15" t="s">
        <v>29</v>
      </c>
      <c r="M213" s="225" t="s">
        <v>154</v>
      </c>
      <c r="N213" s="264"/>
      <c r="O213" s="36" t="s">
        <v>187</v>
      </c>
    </row>
    <row r="214" spans="1:15" ht="85.5" x14ac:dyDescent="0.25">
      <c r="A214" s="21" t="s">
        <v>28</v>
      </c>
      <c r="B214" s="26">
        <v>80111600</v>
      </c>
      <c r="C214" s="17" t="s">
        <v>1075</v>
      </c>
      <c r="D214" s="28">
        <v>43101</v>
      </c>
      <c r="E214" s="29">
        <v>12</v>
      </c>
      <c r="F214" s="26" t="s">
        <v>240</v>
      </c>
      <c r="G214" s="26" t="s">
        <v>242</v>
      </c>
      <c r="H214" s="235">
        <f>155052240+58133880</f>
        <v>213186120</v>
      </c>
      <c r="I214" s="235">
        <v>195420610</v>
      </c>
      <c r="J214" s="26" t="s">
        <v>46</v>
      </c>
      <c r="K214" s="26" t="s">
        <v>51</v>
      </c>
      <c r="L214" s="26" t="s">
        <v>29</v>
      </c>
      <c r="M214" s="254" t="s">
        <v>154</v>
      </c>
      <c r="N214" s="260"/>
      <c r="O214" s="36" t="s">
        <v>187</v>
      </c>
    </row>
    <row r="215" spans="1:15" ht="128.25" x14ac:dyDescent="0.25">
      <c r="A215" s="21" t="s">
        <v>28</v>
      </c>
      <c r="B215" s="26">
        <v>80111600</v>
      </c>
      <c r="C215" s="17" t="s">
        <v>801</v>
      </c>
      <c r="D215" s="28">
        <v>43101</v>
      </c>
      <c r="E215" s="29">
        <v>12</v>
      </c>
      <c r="F215" s="26" t="s">
        <v>240</v>
      </c>
      <c r="G215" s="26" t="s">
        <v>242</v>
      </c>
      <c r="H215" s="235">
        <f>88680000+21456000</f>
        <v>110136000</v>
      </c>
      <c r="I215" s="235">
        <v>100958000</v>
      </c>
      <c r="J215" s="26" t="s">
        <v>48</v>
      </c>
      <c r="K215" s="26" t="s">
        <v>102</v>
      </c>
      <c r="L215" s="26" t="s">
        <v>29</v>
      </c>
      <c r="M215" s="254" t="s">
        <v>154</v>
      </c>
      <c r="N215" s="260"/>
      <c r="O215" s="36" t="s">
        <v>187</v>
      </c>
    </row>
    <row r="216" spans="1:15" ht="114" x14ac:dyDescent="0.25">
      <c r="A216" s="21" t="s">
        <v>28</v>
      </c>
      <c r="B216" s="26">
        <v>80111600</v>
      </c>
      <c r="C216" s="17" t="s">
        <v>802</v>
      </c>
      <c r="D216" s="16">
        <v>43101</v>
      </c>
      <c r="E216" s="18">
        <v>12</v>
      </c>
      <c r="F216" s="15" t="s">
        <v>240</v>
      </c>
      <c r="G216" s="15" t="s">
        <v>242</v>
      </c>
      <c r="H216" s="13">
        <v>88680000</v>
      </c>
      <c r="I216" s="13">
        <v>81290000</v>
      </c>
      <c r="J216" s="15" t="s">
        <v>48</v>
      </c>
      <c r="K216" s="15" t="s">
        <v>102</v>
      </c>
      <c r="L216" s="15" t="s">
        <v>29</v>
      </c>
      <c r="M216" s="225" t="s">
        <v>154</v>
      </c>
      <c r="N216" s="264"/>
      <c r="O216" s="36" t="s">
        <v>187</v>
      </c>
    </row>
    <row r="217" spans="1:15" ht="213.75" x14ac:dyDescent="0.25">
      <c r="A217" s="21" t="s">
        <v>28</v>
      </c>
      <c r="B217" s="26">
        <v>80111600</v>
      </c>
      <c r="C217" s="17" t="s">
        <v>803</v>
      </c>
      <c r="D217" s="16">
        <v>43132</v>
      </c>
      <c r="E217" s="18">
        <v>3</v>
      </c>
      <c r="F217" s="15" t="s">
        <v>240</v>
      </c>
      <c r="G217" s="15" t="s">
        <v>242</v>
      </c>
      <c r="H217" s="13">
        <v>25075953</v>
      </c>
      <c r="I217" s="13">
        <v>25075953</v>
      </c>
      <c r="J217" s="15" t="s">
        <v>48</v>
      </c>
      <c r="K217" s="15" t="s">
        <v>102</v>
      </c>
      <c r="L217" s="15" t="s">
        <v>29</v>
      </c>
      <c r="M217" s="225" t="s">
        <v>154</v>
      </c>
      <c r="N217" s="264"/>
      <c r="O217" s="36" t="s">
        <v>187</v>
      </c>
    </row>
    <row r="218" spans="1:15" ht="199.5" x14ac:dyDescent="0.25">
      <c r="A218" s="21" t="s">
        <v>28</v>
      </c>
      <c r="B218" s="26">
        <v>80111600</v>
      </c>
      <c r="C218" s="17" t="s">
        <v>804</v>
      </c>
      <c r="D218" s="16">
        <v>43252</v>
      </c>
      <c r="E218" s="18">
        <v>8</v>
      </c>
      <c r="F218" s="15" t="s">
        <v>240</v>
      </c>
      <c r="G218" s="15" t="s">
        <v>242</v>
      </c>
      <c r="H218" s="13">
        <v>54896000</v>
      </c>
      <c r="I218" s="13">
        <v>41172000</v>
      </c>
      <c r="J218" s="15" t="s">
        <v>48</v>
      </c>
      <c r="K218" s="15" t="s">
        <v>102</v>
      </c>
      <c r="L218" s="15" t="s">
        <v>29</v>
      </c>
      <c r="M218" s="225" t="s">
        <v>154</v>
      </c>
      <c r="N218" s="264"/>
      <c r="O218" s="36" t="s">
        <v>187</v>
      </c>
    </row>
    <row r="219" spans="1:15" ht="85.5" x14ac:dyDescent="0.25">
      <c r="A219" s="21" t="s">
        <v>28</v>
      </c>
      <c r="B219" s="26">
        <v>80111600</v>
      </c>
      <c r="C219" s="17" t="s">
        <v>805</v>
      </c>
      <c r="D219" s="16">
        <v>43132</v>
      </c>
      <c r="E219" s="18">
        <v>3</v>
      </c>
      <c r="F219" s="15" t="s">
        <v>240</v>
      </c>
      <c r="G219" s="15" t="s">
        <v>242</v>
      </c>
      <c r="H219" s="13">
        <v>13147062</v>
      </c>
      <c r="I219" s="13">
        <v>13147062</v>
      </c>
      <c r="J219" s="15" t="s">
        <v>48</v>
      </c>
      <c r="K219" s="15" t="s">
        <v>102</v>
      </c>
      <c r="L219" s="15" t="s">
        <v>29</v>
      </c>
      <c r="M219" s="225" t="s">
        <v>154</v>
      </c>
      <c r="N219" s="264"/>
      <c r="O219" s="36" t="s">
        <v>187</v>
      </c>
    </row>
    <row r="220" spans="1:15" ht="85.5" x14ac:dyDescent="0.25">
      <c r="A220" s="21" t="s">
        <v>28</v>
      </c>
      <c r="B220" s="26">
        <v>80111600</v>
      </c>
      <c r="C220" s="17" t="s">
        <v>806</v>
      </c>
      <c r="D220" s="16">
        <v>43252</v>
      </c>
      <c r="E220" s="18">
        <v>8</v>
      </c>
      <c r="F220" s="15" t="s">
        <v>240</v>
      </c>
      <c r="G220" s="15" t="s">
        <v>242</v>
      </c>
      <c r="H220" s="13">
        <v>29568000</v>
      </c>
      <c r="I220" s="13">
        <v>22176000</v>
      </c>
      <c r="J220" s="15" t="s">
        <v>48</v>
      </c>
      <c r="K220" s="15" t="s">
        <v>102</v>
      </c>
      <c r="L220" s="15" t="s">
        <v>29</v>
      </c>
      <c r="M220" s="225" t="s">
        <v>154</v>
      </c>
      <c r="N220" s="264"/>
      <c r="O220" s="36" t="s">
        <v>187</v>
      </c>
    </row>
    <row r="221" spans="1:15" ht="128.25" x14ac:dyDescent="0.25">
      <c r="A221" s="21" t="s">
        <v>28</v>
      </c>
      <c r="B221" s="26">
        <v>80111600</v>
      </c>
      <c r="C221" s="17" t="s">
        <v>807</v>
      </c>
      <c r="D221" s="16">
        <v>43160</v>
      </c>
      <c r="E221" s="18">
        <v>2.5</v>
      </c>
      <c r="F221" s="15" t="s">
        <v>240</v>
      </c>
      <c r="G221" s="15" t="s">
        <v>242</v>
      </c>
      <c r="H221" s="13">
        <v>108756000</v>
      </c>
      <c r="I221" s="13">
        <v>108756000</v>
      </c>
      <c r="J221" s="15" t="s">
        <v>48</v>
      </c>
      <c r="K221" s="15" t="s">
        <v>102</v>
      </c>
      <c r="L221" s="15" t="s">
        <v>29</v>
      </c>
      <c r="M221" s="225" t="s">
        <v>154</v>
      </c>
      <c r="N221" s="264"/>
      <c r="O221" s="36" t="s">
        <v>183</v>
      </c>
    </row>
    <row r="222" spans="1:15" ht="142.5" x14ac:dyDescent="0.25">
      <c r="A222" s="21" t="s">
        <v>28</v>
      </c>
      <c r="B222" s="26">
        <v>80111600</v>
      </c>
      <c r="C222" s="17" t="s">
        <v>808</v>
      </c>
      <c r="D222" s="16">
        <v>43160</v>
      </c>
      <c r="E222" s="18">
        <v>8</v>
      </c>
      <c r="F222" s="15" t="s">
        <v>240</v>
      </c>
      <c r="G222" s="15" t="s">
        <v>242</v>
      </c>
      <c r="H222" s="13">
        <v>348558192</v>
      </c>
      <c r="I222" s="13">
        <v>261418644</v>
      </c>
      <c r="J222" s="15" t="s">
        <v>48</v>
      </c>
      <c r="K222" s="15" t="s">
        <v>102</v>
      </c>
      <c r="L222" s="15" t="s">
        <v>29</v>
      </c>
      <c r="M222" s="225" t="s">
        <v>154</v>
      </c>
      <c r="N222" s="264"/>
      <c r="O222" s="36" t="s">
        <v>183</v>
      </c>
    </row>
    <row r="223" spans="1:15" ht="256.5" x14ac:dyDescent="0.25">
      <c r="A223" s="21" t="s">
        <v>28</v>
      </c>
      <c r="B223" s="26">
        <v>80111600</v>
      </c>
      <c r="C223" s="17" t="s">
        <v>809</v>
      </c>
      <c r="D223" s="28">
        <v>43101</v>
      </c>
      <c r="E223" s="26">
        <v>12</v>
      </c>
      <c r="F223" s="26" t="s">
        <v>240</v>
      </c>
      <c r="G223" s="26" t="s">
        <v>242</v>
      </c>
      <c r="H223" s="235">
        <f>630488320-88112804</f>
        <v>542375516</v>
      </c>
      <c r="I223" s="235">
        <v>497177556</v>
      </c>
      <c r="J223" s="26" t="s">
        <v>48</v>
      </c>
      <c r="K223" s="26" t="s">
        <v>102</v>
      </c>
      <c r="L223" s="26" t="s">
        <v>29</v>
      </c>
      <c r="M223" s="254" t="s">
        <v>154</v>
      </c>
      <c r="N223" s="260"/>
      <c r="O223" s="36" t="s">
        <v>187</v>
      </c>
    </row>
    <row r="224" spans="1:15" ht="99.75" x14ac:dyDescent="0.25">
      <c r="A224" s="21" t="s">
        <v>28</v>
      </c>
      <c r="B224" s="26">
        <v>80111600</v>
      </c>
      <c r="C224" s="17" t="s">
        <v>810</v>
      </c>
      <c r="D224" s="28">
        <v>43101</v>
      </c>
      <c r="E224" s="29">
        <v>12</v>
      </c>
      <c r="F224" s="26" t="s">
        <v>240</v>
      </c>
      <c r="G224" s="26" t="s">
        <v>242</v>
      </c>
      <c r="H224" s="235">
        <f>291357076+8522924</f>
        <v>299880000</v>
      </c>
      <c r="I224" s="235">
        <v>274890000</v>
      </c>
      <c r="J224" s="26" t="s">
        <v>48</v>
      </c>
      <c r="K224" s="26" t="s">
        <v>102</v>
      </c>
      <c r="L224" s="26" t="s">
        <v>29</v>
      </c>
      <c r="M224" s="254" t="s">
        <v>154</v>
      </c>
      <c r="N224" s="260"/>
      <c r="O224" s="36" t="s">
        <v>187</v>
      </c>
    </row>
    <row r="225" spans="1:15" ht="162" customHeight="1" x14ac:dyDescent="0.25">
      <c r="A225" s="21" t="s">
        <v>28</v>
      </c>
      <c r="B225" s="26">
        <v>80111600</v>
      </c>
      <c r="C225" s="17" t="s">
        <v>811</v>
      </c>
      <c r="D225" s="16">
        <v>43252</v>
      </c>
      <c r="E225" s="18">
        <v>8</v>
      </c>
      <c r="F225" s="15" t="s">
        <v>240</v>
      </c>
      <c r="G225" s="15" t="s">
        <v>242</v>
      </c>
      <c r="H225" s="13">
        <v>60000000</v>
      </c>
      <c r="I225" s="13">
        <v>45000000</v>
      </c>
      <c r="J225" s="15" t="s">
        <v>48</v>
      </c>
      <c r="K225" s="15" t="s">
        <v>102</v>
      </c>
      <c r="L225" s="15" t="s">
        <v>29</v>
      </c>
      <c r="M225" s="225" t="s">
        <v>154</v>
      </c>
      <c r="N225" s="264"/>
      <c r="O225" s="36" t="s">
        <v>187</v>
      </c>
    </row>
    <row r="226" spans="1:15" ht="114" x14ac:dyDescent="0.25">
      <c r="A226" s="21" t="s">
        <v>28</v>
      </c>
      <c r="B226" s="26">
        <v>80111600</v>
      </c>
      <c r="C226" s="17" t="s">
        <v>812</v>
      </c>
      <c r="D226" s="16">
        <v>43132</v>
      </c>
      <c r="E226" s="18">
        <v>3</v>
      </c>
      <c r="F226" s="15" t="s">
        <v>240</v>
      </c>
      <c r="G226" s="15" t="s">
        <v>242</v>
      </c>
      <c r="H226" s="13">
        <v>8778881.5</v>
      </c>
      <c r="I226" s="13">
        <v>8778881.5</v>
      </c>
      <c r="J226" s="15" t="s">
        <v>48</v>
      </c>
      <c r="K226" s="15" t="s">
        <v>102</v>
      </c>
      <c r="L226" s="15" t="s">
        <v>29</v>
      </c>
      <c r="M226" s="225" t="s">
        <v>68</v>
      </c>
      <c r="N226" s="264"/>
      <c r="O226" s="36" t="s">
        <v>187</v>
      </c>
    </row>
    <row r="227" spans="1:15" ht="114" x14ac:dyDescent="0.25">
      <c r="A227" s="21" t="s">
        <v>28</v>
      </c>
      <c r="B227" s="26">
        <v>80111600</v>
      </c>
      <c r="C227" s="17" t="s">
        <v>813</v>
      </c>
      <c r="D227" s="16">
        <v>43252</v>
      </c>
      <c r="E227" s="18">
        <v>8</v>
      </c>
      <c r="F227" s="15" t="s">
        <v>240</v>
      </c>
      <c r="G227" s="15" t="s">
        <v>242</v>
      </c>
      <c r="H227" s="13">
        <v>24282567.5</v>
      </c>
      <c r="I227" s="13">
        <v>14280000</v>
      </c>
      <c r="J227" s="15" t="s">
        <v>48</v>
      </c>
      <c r="K227" s="15" t="s">
        <v>102</v>
      </c>
      <c r="L227" s="15" t="s">
        <v>29</v>
      </c>
      <c r="M227" s="225" t="s">
        <v>68</v>
      </c>
      <c r="N227" s="264"/>
      <c r="O227" s="36" t="s">
        <v>187</v>
      </c>
    </row>
    <row r="228" spans="1:15" ht="142.5" x14ac:dyDescent="0.25">
      <c r="A228" s="21" t="s">
        <v>28</v>
      </c>
      <c r="B228" s="26">
        <v>80111600</v>
      </c>
      <c r="C228" s="17" t="s">
        <v>814</v>
      </c>
      <c r="D228" s="16">
        <v>43132</v>
      </c>
      <c r="E228" s="18">
        <v>2</v>
      </c>
      <c r="F228" s="15" t="s">
        <v>240</v>
      </c>
      <c r="G228" s="15" t="s">
        <v>242</v>
      </c>
      <c r="H228" s="13">
        <v>6905665.2000000002</v>
      </c>
      <c r="I228" s="13">
        <v>6905665.2000000002</v>
      </c>
      <c r="J228" s="15" t="s">
        <v>48</v>
      </c>
      <c r="K228" s="15" t="s">
        <v>102</v>
      </c>
      <c r="L228" s="15" t="s">
        <v>29</v>
      </c>
      <c r="M228" s="225" t="s">
        <v>68</v>
      </c>
      <c r="N228" s="264"/>
      <c r="O228" s="36" t="s">
        <v>187</v>
      </c>
    </row>
    <row r="229" spans="1:15" ht="85.5" x14ac:dyDescent="0.25">
      <c r="A229" s="21" t="s">
        <v>28</v>
      </c>
      <c r="B229" s="26" t="s">
        <v>247</v>
      </c>
      <c r="C229" s="17" t="s">
        <v>815</v>
      </c>
      <c r="D229" s="16">
        <v>43101</v>
      </c>
      <c r="E229" s="18">
        <v>6</v>
      </c>
      <c r="F229" s="15" t="s">
        <v>237</v>
      </c>
      <c r="G229" s="15" t="s">
        <v>242</v>
      </c>
      <c r="H229" s="13">
        <v>1000000000</v>
      </c>
      <c r="I229" s="13">
        <v>1000000000</v>
      </c>
      <c r="J229" s="15" t="s">
        <v>46</v>
      </c>
      <c r="K229" s="15" t="s">
        <v>102</v>
      </c>
      <c r="L229" s="15" t="s">
        <v>29</v>
      </c>
      <c r="M229" s="225" t="s">
        <v>158</v>
      </c>
      <c r="N229" s="15" t="s">
        <v>243</v>
      </c>
      <c r="O229" s="36" t="s">
        <v>183</v>
      </c>
    </row>
    <row r="230" spans="1:15" ht="142.5" x14ac:dyDescent="0.25">
      <c r="A230" s="21" t="s">
        <v>28</v>
      </c>
      <c r="B230" s="26">
        <v>80111600</v>
      </c>
      <c r="C230" s="17" t="s">
        <v>816</v>
      </c>
      <c r="D230" s="16">
        <v>43252</v>
      </c>
      <c r="E230" s="18">
        <v>7.5</v>
      </c>
      <c r="F230" s="15" t="s">
        <v>240</v>
      </c>
      <c r="G230" s="15" t="s">
        <v>242</v>
      </c>
      <c r="H230" s="13">
        <v>19237500</v>
      </c>
      <c r="I230" s="12">
        <v>15390000</v>
      </c>
      <c r="J230" s="15" t="s">
        <v>48</v>
      </c>
      <c r="K230" s="15" t="s">
        <v>102</v>
      </c>
      <c r="L230" s="15" t="s">
        <v>29</v>
      </c>
      <c r="M230" s="225" t="s">
        <v>68</v>
      </c>
      <c r="N230" s="225" t="s">
        <v>244</v>
      </c>
      <c r="O230" s="36" t="s">
        <v>187</v>
      </c>
    </row>
    <row r="231" spans="1:15" ht="57" x14ac:dyDescent="0.25">
      <c r="A231" s="21" t="s">
        <v>30</v>
      </c>
      <c r="B231" s="26">
        <v>55101500</v>
      </c>
      <c r="C231" s="17" t="s">
        <v>772</v>
      </c>
      <c r="D231" s="28">
        <v>43101</v>
      </c>
      <c r="E231" s="29">
        <v>12</v>
      </c>
      <c r="F231" s="26" t="s">
        <v>240</v>
      </c>
      <c r="G231" s="26" t="s">
        <v>242</v>
      </c>
      <c r="H231" s="226">
        <f>136456976.16+10322177-4322153-35765487</f>
        <v>106691513.16</v>
      </c>
      <c r="I231" s="226">
        <f>136456976.16+10322177-4322153-35765487</f>
        <v>106691513.16</v>
      </c>
      <c r="J231" s="26" t="s">
        <v>51</v>
      </c>
      <c r="K231" s="26"/>
      <c r="L231" s="26" t="s">
        <v>31</v>
      </c>
      <c r="M231" s="254" t="s">
        <v>129</v>
      </c>
      <c r="N231" s="260"/>
      <c r="O231" s="36" t="s">
        <v>188</v>
      </c>
    </row>
    <row r="232" spans="1:15" ht="57" x14ac:dyDescent="0.25">
      <c r="A232" s="21" t="s">
        <v>30</v>
      </c>
      <c r="B232" s="26">
        <v>94101504</v>
      </c>
      <c r="C232" s="31" t="s">
        <v>773</v>
      </c>
      <c r="D232" s="16">
        <v>43221</v>
      </c>
      <c r="E232" s="18">
        <v>12</v>
      </c>
      <c r="F232" s="15" t="s">
        <v>240</v>
      </c>
      <c r="G232" s="15" t="s">
        <v>242</v>
      </c>
      <c r="H232" s="12">
        <v>15796723.280000001</v>
      </c>
      <c r="I232" s="12">
        <v>15796723.280000001</v>
      </c>
      <c r="J232" s="15" t="s">
        <v>51</v>
      </c>
      <c r="K232" s="15"/>
      <c r="L232" s="15" t="s">
        <v>31</v>
      </c>
      <c r="M232" s="225" t="s">
        <v>130</v>
      </c>
      <c r="N232" s="264"/>
      <c r="O232" s="36" t="s">
        <v>188</v>
      </c>
    </row>
    <row r="233" spans="1:15" ht="57" x14ac:dyDescent="0.25">
      <c r="A233" s="21" t="s">
        <v>30</v>
      </c>
      <c r="B233" s="26">
        <v>94101504</v>
      </c>
      <c r="C233" s="31" t="s">
        <v>774</v>
      </c>
      <c r="D233" s="16">
        <v>43221</v>
      </c>
      <c r="E233" s="18">
        <v>12</v>
      </c>
      <c r="F233" s="15" t="s">
        <v>240</v>
      </c>
      <c r="G233" s="15" t="s">
        <v>242</v>
      </c>
      <c r="H233" s="12">
        <v>36888800</v>
      </c>
      <c r="I233" s="12">
        <v>36888800</v>
      </c>
      <c r="J233" s="15" t="s">
        <v>51</v>
      </c>
      <c r="K233" s="15"/>
      <c r="L233" s="15" t="s">
        <v>31</v>
      </c>
      <c r="M233" s="225" t="s">
        <v>130</v>
      </c>
      <c r="N233" s="264"/>
      <c r="O233" s="36" t="s">
        <v>188</v>
      </c>
    </row>
    <row r="234" spans="1:15" ht="57" x14ac:dyDescent="0.25">
      <c r="A234" s="21" t="s">
        <v>30</v>
      </c>
      <c r="B234" s="26">
        <v>80141607</v>
      </c>
      <c r="C234" s="20" t="s">
        <v>775</v>
      </c>
      <c r="D234" s="16">
        <v>43132</v>
      </c>
      <c r="E234" s="18">
        <v>11</v>
      </c>
      <c r="F234" s="15" t="s">
        <v>240</v>
      </c>
      <c r="G234" s="15" t="s">
        <v>242</v>
      </c>
      <c r="H234" s="12">
        <f>157194779+14804698</f>
        <v>171999477</v>
      </c>
      <c r="I234" s="12">
        <f t="shared" ref="I234:I244" si="1">H234</f>
        <v>171999477</v>
      </c>
      <c r="J234" s="15" t="s">
        <v>51</v>
      </c>
      <c r="K234" s="15"/>
      <c r="L234" s="15" t="s">
        <v>31</v>
      </c>
      <c r="M234" s="225" t="s">
        <v>130</v>
      </c>
      <c r="N234" s="264"/>
      <c r="O234" s="36" t="s">
        <v>188</v>
      </c>
    </row>
    <row r="235" spans="1:15" ht="57" x14ac:dyDescent="0.25">
      <c r="A235" s="21" t="s">
        <v>30</v>
      </c>
      <c r="B235" s="26">
        <v>82121801</v>
      </c>
      <c r="C235" s="31" t="s">
        <v>776</v>
      </c>
      <c r="D235" s="28">
        <v>43191</v>
      </c>
      <c r="E235" s="29">
        <v>8</v>
      </c>
      <c r="F235" s="26" t="s">
        <v>240</v>
      </c>
      <c r="G235" s="26" t="s">
        <v>242</v>
      </c>
      <c r="H235" s="226">
        <v>0</v>
      </c>
      <c r="I235" s="226">
        <v>0</v>
      </c>
      <c r="J235" s="26" t="s">
        <v>51</v>
      </c>
      <c r="K235" s="26"/>
      <c r="L235" s="26" t="s">
        <v>31</v>
      </c>
      <c r="M235" s="254" t="s">
        <v>130</v>
      </c>
      <c r="N235" s="260"/>
      <c r="O235" s="36" t="s">
        <v>188</v>
      </c>
    </row>
    <row r="236" spans="1:15" ht="57" x14ac:dyDescent="0.25">
      <c r="A236" s="21" t="s">
        <v>30</v>
      </c>
      <c r="B236" s="26">
        <v>80111600</v>
      </c>
      <c r="C236" s="17" t="s">
        <v>777</v>
      </c>
      <c r="D236" s="16">
        <v>43101</v>
      </c>
      <c r="E236" s="18">
        <v>12</v>
      </c>
      <c r="F236" s="15" t="s">
        <v>240</v>
      </c>
      <c r="G236" s="15" t="s">
        <v>242</v>
      </c>
      <c r="H236" s="12">
        <v>155052240</v>
      </c>
      <c r="I236" s="12">
        <f t="shared" si="1"/>
        <v>155052240</v>
      </c>
      <c r="J236" s="15" t="s">
        <v>48</v>
      </c>
      <c r="K236" s="15"/>
      <c r="L236" s="15" t="s">
        <v>31</v>
      </c>
      <c r="M236" s="264" t="s">
        <v>154</v>
      </c>
      <c r="N236" s="264"/>
      <c r="O236" s="36" t="s">
        <v>188</v>
      </c>
    </row>
    <row r="237" spans="1:15" ht="85.5" x14ac:dyDescent="0.25">
      <c r="A237" s="21" t="s">
        <v>30</v>
      </c>
      <c r="B237" s="26">
        <v>80111600</v>
      </c>
      <c r="C237" s="17" t="s">
        <v>778</v>
      </c>
      <c r="D237" s="28">
        <v>43101</v>
      </c>
      <c r="E237" s="29">
        <v>12</v>
      </c>
      <c r="F237" s="26" t="s">
        <v>240</v>
      </c>
      <c r="G237" s="26" t="s">
        <v>242</v>
      </c>
      <c r="H237" s="226">
        <v>285996000</v>
      </c>
      <c r="I237" s="226">
        <v>285996000</v>
      </c>
      <c r="J237" s="26" t="s">
        <v>51</v>
      </c>
      <c r="K237" s="26"/>
      <c r="L237" s="26" t="s">
        <v>31</v>
      </c>
      <c r="M237" s="264" t="s">
        <v>154</v>
      </c>
      <c r="N237" s="260"/>
      <c r="O237" s="36" t="s">
        <v>188</v>
      </c>
    </row>
    <row r="238" spans="1:15" ht="85.5" x14ac:dyDescent="0.25">
      <c r="A238" s="21" t="s">
        <v>30</v>
      </c>
      <c r="B238" s="26">
        <v>80111600</v>
      </c>
      <c r="C238" s="17" t="s">
        <v>779</v>
      </c>
      <c r="D238" s="16">
        <v>43160</v>
      </c>
      <c r="E238" s="18">
        <v>3.5</v>
      </c>
      <c r="F238" s="15" t="s">
        <v>240</v>
      </c>
      <c r="G238" s="15" t="s">
        <v>242</v>
      </c>
      <c r="H238" s="12">
        <v>17766354</v>
      </c>
      <c r="I238" s="12">
        <f t="shared" si="1"/>
        <v>17766354</v>
      </c>
      <c r="J238" s="15" t="s">
        <v>48</v>
      </c>
      <c r="K238" s="15"/>
      <c r="L238" s="15" t="s">
        <v>31</v>
      </c>
      <c r="M238" s="264" t="s">
        <v>154</v>
      </c>
      <c r="N238" s="264"/>
      <c r="O238" s="36" t="s">
        <v>188</v>
      </c>
    </row>
    <row r="239" spans="1:15" ht="71.25" x14ac:dyDescent="0.25">
      <c r="A239" s="21" t="s">
        <v>30</v>
      </c>
      <c r="B239" s="26">
        <v>80111600</v>
      </c>
      <c r="C239" s="17" t="s">
        <v>780</v>
      </c>
      <c r="D239" s="16">
        <v>43252</v>
      </c>
      <c r="E239" s="18">
        <v>8</v>
      </c>
      <c r="F239" s="15" t="s">
        <v>240</v>
      </c>
      <c r="G239" s="15" t="s">
        <v>242</v>
      </c>
      <c r="H239" s="12">
        <v>50680000</v>
      </c>
      <c r="I239" s="12">
        <f t="shared" si="1"/>
        <v>50680000</v>
      </c>
      <c r="J239" s="15" t="s">
        <v>48</v>
      </c>
      <c r="K239" s="15"/>
      <c r="L239" s="15" t="s">
        <v>31</v>
      </c>
      <c r="M239" s="264" t="s">
        <v>154</v>
      </c>
      <c r="N239" s="264"/>
      <c r="O239" s="36" t="s">
        <v>188</v>
      </c>
    </row>
    <row r="240" spans="1:15" ht="99.75" x14ac:dyDescent="0.25">
      <c r="A240" s="21" t="s">
        <v>30</v>
      </c>
      <c r="B240" s="26">
        <v>80111600</v>
      </c>
      <c r="C240" s="17" t="s">
        <v>781</v>
      </c>
      <c r="D240" s="16">
        <v>43101</v>
      </c>
      <c r="E240" s="18">
        <v>12</v>
      </c>
      <c r="F240" s="15" t="s">
        <v>240</v>
      </c>
      <c r="G240" s="15" t="s">
        <v>242</v>
      </c>
      <c r="H240" s="12">
        <v>30780000</v>
      </c>
      <c r="I240" s="12">
        <f t="shared" si="1"/>
        <v>30780000</v>
      </c>
      <c r="J240" s="15" t="s">
        <v>48</v>
      </c>
      <c r="K240" s="15"/>
      <c r="L240" s="15" t="s">
        <v>31</v>
      </c>
      <c r="M240" s="260" t="s">
        <v>68</v>
      </c>
      <c r="N240" s="260"/>
      <c r="O240" s="36" t="s">
        <v>188</v>
      </c>
    </row>
    <row r="241" spans="1:15" ht="99.75" x14ac:dyDescent="0.25">
      <c r="A241" s="21" t="s">
        <v>30</v>
      </c>
      <c r="B241" s="26">
        <v>80111600</v>
      </c>
      <c r="C241" s="17" t="s">
        <v>782</v>
      </c>
      <c r="D241" s="16">
        <v>43101</v>
      </c>
      <c r="E241" s="18">
        <v>12</v>
      </c>
      <c r="F241" s="15" t="s">
        <v>240</v>
      </c>
      <c r="G241" s="15" t="s">
        <v>242</v>
      </c>
      <c r="H241" s="12">
        <v>30780000</v>
      </c>
      <c r="I241" s="12">
        <f t="shared" si="1"/>
        <v>30780000</v>
      </c>
      <c r="J241" s="15" t="s">
        <v>48</v>
      </c>
      <c r="K241" s="15"/>
      <c r="L241" s="15" t="s">
        <v>31</v>
      </c>
      <c r="M241" s="260" t="s">
        <v>68</v>
      </c>
      <c r="N241" s="260"/>
      <c r="O241" s="36" t="s">
        <v>188</v>
      </c>
    </row>
    <row r="242" spans="1:15" ht="85.5" x14ac:dyDescent="0.25">
      <c r="A242" s="21" t="s">
        <v>30</v>
      </c>
      <c r="B242" s="26">
        <v>80111600</v>
      </c>
      <c r="C242" s="17" t="s">
        <v>783</v>
      </c>
      <c r="D242" s="16">
        <v>43101</v>
      </c>
      <c r="E242" s="18">
        <v>6</v>
      </c>
      <c r="F242" s="15" t="s">
        <v>240</v>
      </c>
      <c r="G242" s="15" t="s">
        <v>242</v>
      </c>
      <c r="H242" s="12">
        <v>38010000</v>
      </c>
      <c r="I242" s="12">
        <f t="shared" si="1"/>
        <v>38010000</v>
      </c>
      <c r="J242" s="15" t="s">
        <v>48</v>
      </c>
      <c r="K242" s="15"/>
      <c r="L242" s="15" t="s">
        <v>31</v>
      </c>
      <c r="M242" s="264" t="s">
        <v>154</v>
      </c>
      <c r="N242" s="264"/>
      <c r="O242" s="36" t="s">
        <v>188</v>
      </c>
    </row>
    <row r="243" spans="1:15" ht="85.5" x14ac:dyDescent="0.25">
      <c r="A243" s="21" t="s">
        <v>30</v>
      </c>
      <c r="B243" s="26">
        <v>80111600</v>
      </c>
      <c r="C243" s="17" t="s">
        <v>784</v>
      </c>
      <c r="D243" s="16">
        <v>43405</v>
      </c>
      <c r="E243" s="18">
        <v>4</v>
      </c>
      <c r="F243" s="15" t="s">
        <v>240</v>
      </c>
      <c r="G243" s="15" t="s">
        <v>242</v>
      </c>
      <c r="H243" s="12">
        <v>75028000</v>
      </c>
      <c r="I243" s="12">
        <f t="shared" si="1"/>
        <v>75028000</v>
      </c>
      <c r="J243" s="15" t="s">
        <v>48</v>
      </c>
      <c r="K243" s="15"/>
      <c r="L243" s="15" t="s">
        <v>31</v>
      </c>
      <c r="M243" s="264" t="s">
        <v>154</v>
      </c>
      <c r="N243" s="264"/>
      <c r="O243" s="36" t="s">
        <v>188</v>
      </c>
    </row>
    <row r="244" spans="1:15" ht="57" x14ac:dyDescent="0.25">
      <c r="A244" s="21" t="s">
        <v>30</v>
      </c>
      <c r="B244" s="26">
        <v>80111600</v>
      </c>
      <c r="C244" s="17" t="s">
        <v>785</v>
      </c>
      <c r="D244" s="16">
        <v>43101</v>
      </c>
      <c r="E244" s="18">
        <v>6</v>
      </c>
      <c r="F244" s="15" t="s">
        <v>240</v>
      </c>
      <c r="G244" s="15" t="s">
        <v>242</v>
      </c>
      <c r="H244" s="12">
        <v>67696112.131999969</v>
      </c>
      <c r="I244" s="12">
        <f t="shared" si="1"/>
        <v>67696112.131999969</v>
      </c>
      <c r="J244" s="15" t="s">
        <v>48</v>
      </c>
      <c r="K244" s="15"/>
      <c r="L244" s="15" t="s">
        <v>31</v>
      </c>
      <c r="M244" s="264" t="s">
        <v>154</v>
      </c>
      <c r="N244" s="264"/>
      <c r="O244" s="36" t="s">
        <v>188</v>
      </c>
    </row>
    <row r="245" spans="1:15" ht="57" x14ac:dyDescent="0.25">
      <c r="A245" s="21" t="s">
        <v>30</v>
      </c>
      <c r="B245" s="26">
        <v>82101800</v>
      </c>
      <c r="C245" s="17" t="s">
        <v>786</v>
      </c>
      <c r="D245" s="16">
        <v>43101</v>
      </c>
      <c r="E245" s="18">
        <v>6</v>
      </c>
      <c r="F245" s="15" t="s">
        <v>240</v>
      </c>
      <c r="G245" s="15" t="s">
        <v>242</v>
      </c>
      <c r="H245" s="12">
        <v>40000000</v>
      </c>
      <c r="I245" s="12">
        <f t="shared" ref="I245" si="2">H245</f>
        <v>40000000</v>
      </c>
      <c r="J245" s="15" t="s">
        <v>48</v>
      </c>
      <c r="K245" s="15"/>
      <c r="L245" s="15" t="s">
        <v>31</v>
      </c>
      <c r="M245" s="264" t="s">
        <v>154</v>
      </c>
      <c r="N245" s="264"/>
      <c r="O245" s="36" t="s">
        <v>188</v>
      </c>
    </row>
    <row r="246" spans="1:15" ht="57" x14ac:dyDescent="0.25">
      <c r="A246" s="21" t="s">
        <v>30</v>
      </c>
      <c r="B246" s="26">
        <v>55101500</v>
      </c>
      <c r="C246" s="27" t="s">
        <v>1025</v>
      </c>
      <c r="D246" s="28">
        <v>43102</v>
      </c>
      <c r="E246" s="29">
        <v>12</v>
      </c>
      <c r="F246" s="26" t="s">
        <v>1011</v>
      </c>
      <c r="G246" s="26" t="s">
        <v>1012</v>
      </c>
      <c r="H246" s="226">
        <v>35765487</v>
      </c>
      <c r="I246" s="226">
        <f>H246</f>
        <v>35765487</v>
      </c>
      <c r="J246" s="227" t="s">
        <v>48</v>
      </c>
      <c r="K246" s="228" t="s">
        <v>48</v>
      </c>
      <c r="L246" s="26" t="s">
        <v>31</v>
      </c>
      <c r="M246" s="26" t="s">
        <v>1024</v>
      </c>
      <c r="N246" s="260"/>
      <c r="O246" s="36" t="s">
        <v>188</v>
      </c>
    </row>
    <row r="247" spans="1:15" ht="57" x14ac:dyDescent="0.25">
      <c r="A247" s="21" t="s">
        <v>30</v>
      </c>
      <c r="B247" s="26">
        <v>55101500</v>
      </c>
      <c r="C247" s="27" t="s">
        <v>1026</v>
      </c>
      <c r="D247" s="28">
        <v>43102</v>
      </c>
      <c r="E247" s="29">
        <v>12</v>
      </c>
      <c r="F247" s="29" t="s">
        <v>1011</v>
      </c>
      <c r="G247" s="29" t="s">
        <v>1012</v>
      </c>
      <c r="H247" s="226">
        <v>100000000</v>
      </c>
      <c r="I247" s="226">
        <f>H247</f>
        <v>100000000</v>
      </c>
      <c r="J247" s="26" t="s">
        <v>48</v>
      </c>
      <c r="K247" s="26" t="s">
        <v>48</v>
      </c>
      <c r="L247" s="26" t="s">
        <v>31</v>
      </c>
      <c r="M247" s="26" t="s">
        <v>1024</v>
      </c>
      <c r="N247" s="260"/>
      <c r="O247" s="36" t="s">
        <v>188</v>
      </c>
    </row>
    <row r="248" spans="1:15" ht="85.5" x14ac:dyDescent="0.25">
      <c r="A248" s="21" t="s">
        <v>143</v>
      </c>
      <c r="B248" s="265">
        <v>80111600</v>
      </c>
      <c r="C248" s="35" t="s">
        <v>704</v>
      </c>
      <c r="D248" s="28">
        <v>43160</v>
      </c>
      <c r="E248" s="229">
        <v>11</v>
      </c>
      <c r="F248" s="26" t="s">
        <v>240</v>
      </c>
      <c r="G248" s="26" t="s">
        <v>242</v>
      </c>
      <c r="H248" s="230">
        <v>0</v>
      </c>
      <c r="I248" s="231">
        <v>0</v>
      </c>
      <c r="J248" s="26" t="s">
        <v>48</v>
      </c>
      <c r="K248" s="26" t="s">
        <v>102</v>
      </c>
      <c r="L248" s="26" t="s">
        <v>52</v>
      </c>
      <c r="M248" s="32" t="s">
        <v>54</v>
      </c>
      <c r="N248" s="32" t="s">
        <v>53</v>
      </c>
      <c r="O248" s="36" t="s">
        <v>190</v>
      </c>
    </row>
    <row r="249" spans="1:15" ht="71.25" x14ac:dyDescent="0.25">
      <c r="A249" s="21" t="s">
        <v>143</v>
      </c>
      <c r="B249" s="265">
        <v>80111600</v>
      </c>
      <c r="C249" s="35" t="s">
        <v>705</v>
      </c>
      <c r="D249" s="28">
        <v>43191</v>
      </c>
      <c r="E249" s="229">
        <v>9</v>
      </c>
      <c r="F249" s="26" t="s">
        <v>240</v>
      </c>
      <c r="G249" s="26" t="s">
        <v>242</v>
      </c>
      <c r="H249" s="230">
        <v>0</v>
      </c>
      <c r="I249" s="231">
        <v>0</v>
      </c>
      <c r="J249" s="26" t="s">
        <v>48</v>
      </c>
      <c r="K249" s="26" t="s">
        <v>102</v>
      </c>
      <c r="L249" s="26" t="s">
        <v>52</v>
      </c>
      <c r="M249" s="32" t="s">
        <v>54</v>
      </c>
      <c r="N249" s="32" t="s">
        <v>53</v>
      </c>
      <c r="O249" s="36" t="s">
        <v>190</v>
      </c>
    </row>
    <row r="250" spans="1:15" ht="71.25" x14ac:dyDescent="0.25">
      <c r="A250" s="21" t="s">
        <v>143</v>
      </c>
      <c r="B250" s="265">
        <v>80111600</v>
      </c>
      <c r="C250" s="35" t="s">
        <v>706</v>
      </c>
      <c r="D250" s="28">
        <v>43101</v>
      </c>
      <c r="E250" s="229">
        <v>12</v>
      </c>
      <c r="F250" s="26" t="s">
        <v>240</v>
      </c>
      <c r="G250" s="26" t="s">
        <v>242</v>
      </c>
      <c r="H250" s="230">
        <v>0</v>
      </c>
      <c r="I250" s="231">
        <v>0</v>
      </c>
      <c r="J250" s="26" t="s">
        <v>48</v>
      </c>
      <c r="K250" s="26" t="s">
        <v>102</v>
      </c>
      <c r="L250" s="26" t="s">
        <v>52</v>
      </c>
      <c r="M250" s="32" t="s">
        <v>54</v>
      </c>
      <c r="N250" s="32" t="s">
        <v>53</v>
      </c>
      <c r="O250" s="36" t="s">
        <v>190</v>
      </c>
    </row>
    <row r="251" spans="1:15" ht="128.25" x14ac:dyDescent="0.25">
      <c r="A251" s="21" t="s">
        <v>143</v>
      </c>
      <c r="B251" s="265">
        <v>80111600</v>
      </c>
      <c r="C251" s="35" t="s">
        <v>707</v>
      </c>
      <c r="D251" s="16">
        <v>43101</v>
      </c>
      <c r="E251" s="19">
        <v>12</v>
      </c>
      <c r="F251" s="15" t="s">
        <v>240</v>
      </c>
      <c r="G251" s="15" t="s">
        <v>242</v>
      </c>
      <c r="H251" s="232">
        <v>69684684</v>
      </c>
      <c r="I251" s="233">
        <v>69684684</v>
      </c>
      <c r="J251" s="15" t="s">
        <v>48</v>
      </c>
      <c r="K251" s="15" t="s">
        <v>102</v>
      </c>
      <c r="L251" s="15" t="s">
        <v>52</v>
      </c>
      <c r="M251" s="34" t="s">
        <v>54</v>
      </c>
      <c r="N251" s="32" t="s">
        <v>55</v>
      </c>
      <c r="O251" s="36" t="s">
        <v>190</v>
      </c>
    </row>
    <row r="252" spans="1:15" ht="99.75" x14ac:dyDescent="0.25">
      <c r="A252" s="21" t="s">
        <v>143</v>
      </c>
      <c r="B252" s="265">
        <v>80111600</v>
      </c>
      <c r="C252" s="35" t="s">
        <v>708</v>
      </c>
      <c r="D252" s="16">
        <v>43101</v>
      </c>
      <c r="E252" s="19">
        <v>12</v>
      </c>
      <c r="F252" s="15" t="s">
        <v>240</v>
      </c>
      <c r="G252" s="15" t="s">
        <v>242</v>
      </c>
      <c r="H252" s="232">
        <v>30779424</v>
      </c>
      <c r="I252" s="233">
        <v>30779424</v>
      </c>
      <c r="J252" s="15" t="s">
        <v>48</v>
      </c>
      <c r="K252" s="15" t="s">
        <v>102</v>
      </c>
      <c r="L252" s="15" t="s">
        <v>52</v>
      </c>
      <c r="M252" s="34" t="s">
        <v>54</v>
      </c>
      <c r="N252" s="34" t="s">
        <v>55</v>
      </c>
      <c r="O252" s="36" t="s">
        <v>190</v>
      </c>
    </row>
    <row r="253" spans="1:15" ht="99.75" x14ac:dyDescent="0.25">
      <c r="A253" s="21" t="s">
        <v>143</v>
      </c>
      <c r="B253" s="265">
        <v>80111600</v>
      </c>
      <c r="C253" s="35" t="s">
        <v>709</v>
      </c>
      <c r="D253" s="16">
        <v>43313</v>
      </c>
      <c r="E253" s="19">
        <v>4</v>
      </c>
      <c r="F253" s="15" t="s">
        <v>240</v>
      </c>
      <c r="G253" s="15" t="s">
        <v>242</v>
      </c>
      <c r="H253" s="232">
        <v>32400000</v>
      </c>
      <c r="I253" s="233">
        <v>32400000</v>
      </c>
      <c r="J253" s="15" t="s">
        <v>48</v>
      </c>
      <c r="K253" s="15" t="s">
        <v>102</v>
      </c>
      <c r="L253" s="15" t="s">
        <v>52</v>
      </c>
      <c r="M253" s="34" t="s">
        <v>54</v>
      </c>
      <c r="N253" s="34" t="s">
        <v>55</v>
      </c>
      <c r="O253" s="36" t="s">
        <v>190</v>
      </c>
    </row>
    <row r="254" spans="1:15" ht="99.75" x14ac:dyDescent="0.25">
      <c r="A254" s="21" t="s">
        <v>143</v>
      </c>
      <c r="B254" s="265">
        <v>83121600</v>
      </c>
      <c r="C254" s="35" t="s">
        <v>710</v>
      </c>
      <c r="D254" s="16">
        <v>43252</v>
      </c>
      <c r="E254" s="19">
        <v>7</v>
      </c>
      <c r="F254" s="15" t="s">
        <v>240</v>
      </c>
      <c r="G254" s="15" t="s">
        <v>242</v>
      </c>
      <c r="H254" s="232">
        <v>136000000</v>
      </c>
      <c r="I254" s="233">
        <v>136000000</v>
      </c>
      <c r="J254" s="15" t="s">
        <v>48</v>
      </c>
      <c r="K254" s="15" t="s">
        <v>102</v>
      </c>
      <c r="L254" s="15" t="s">
        <v>52</v>
      </c>
      <c r="M254" s="34" t="s">
        <v>54</v>
      </c>
      <c r="N254" s="32" t="s">
        <v>1003</v>
      </c>
      <c r="O254" s="36" t="s">
        <v>190</v>
      </c>
    </row>
    <row r="255" spans="1:15" ht="128.25" x14ac:dyDescent="0.25">
      <c r="A255" s="21" t="s">
        <v>143</v>
      </c>
      <c r="B255" s="265">
        <v>80141500</v>
      </c>
      <c r="C255" s="35" t="s">
        <v>711</v>
      </c>
      <c r="D255" s="16">
        <v>43160</v>
      </c>
      <c r="E255" s="19">
        <v>9</v>
      </c>
      <c r="F255" s="15" t="s">
        <v>240</v>
      </c>
      <c r="G255" s="15" t="s">
        <v>242</v>
      </c>
      <c r="H255" s="232">
        <v>468000000</v>
      </c>
      <c r="I255" s="233">
        <v>468000000</v>
      </c>
      <c r="J255" s="15" t="s">
        <v>48</v>
      </c>
      <c r="K255" s="15" t="s">
        <v>102</v>
      </c>
      <c r="L255" s="15" t="s">
        <v>52</v>
      </c>
      <c r="M255" s="34" t="s">
        <v>54</v>
      </c>
      <c r="N255" s="32" t="s">
        <v>1004</v>
      </c>
      <c r="O255" s="36" t="s">
        <v>190</v>
      </c>
    </row>
    <row r="256" spans="1:15" ht="171" x14ac:dyDescent="0.25">
      <c r="A256" s="21" t="s">
        <v>143</v>
      </c>
      <c r="B256" s="265">
        <v>80111600</v>
      </c>
      <c r="C256" s="35" t="s">
        <v>712</v>
      </c>
      <c r="D256" s="16">
        <v>43101</v>
      </c>
      <c r="E256" s="19">
        <v>12</v>
      </c>
      <c r="F256" s="15" t="s">
        <v>240</v>
      </c>
      <c r="G256" s="15" t="s">
        <v>242</v>
      </c>
      <c r="H256" s="232">
        <v>69684684</v>
      </c>
      <c r="I256" s="233">
        <v>69684684</v>
      </c>
      <c r="J256" s="15" t="s">
        <v>48</v>
      </c>
      <c r="K256" s="15" t="s">
        <v>102</v>
      </c>
      <c r="L256" s="15" t="s">
        <v>52</v>
      </c>
      <c r="M256" s="34" t="s">
        <v>54</v>
      </c>
      <c r="N256" s="34" t="s">
        <v>55</v>
      </c>
      <c r="O256" s="36" t="s">
        <v>189</v>
      </c>
    </row>
    <row r="257" spans="1:15" ht="142.5" x14ac:dyDescent="0.25">
      <c r="A257" s="21" t="s">
        <v>143</v>
      </c>
      <c r="B257" s="265">
        <v>80111600</v>
      </c>
      <c r="C257" s="35" t="s">
        <v>713</v>
      </c>
      <c r="D257" s="16">
        <v>43101</v>
      </c>
      <c r="E257" s="19">
        <v>12</v>
      </c>
      <c r="F257" s="15" t="s">
        <v>240</v>
      </c>
      <c r="G257" s="15" t="s">
        <v>242</v>
      </c>
      <c r="H257" s="232">
        <v>28560000</v>
      </c>
      <c r="I257" s="233">
        <v>28560000</v>
      </c>
      <c r="J257" s="15" t="s">
        <v>48</v>
      </c>
      <c r="K257" s="15" t="s">
        <v>102</v>
      </c>
      <c r="L257" s="15" t="s">
        <v>52</v>
      </c>
      <c r="M257" s="34" t="s">
        <v>54</v>
      </c>
      <c r="N257" s="34" t="s">
        <v>55</v>
      </c>
      <c r="O257" s="36" t="s">
        <v>189</v>
      </c>
    </row>
    <row r="258" spans="1:15" ht="156.75" x14ac:dyDescent="0.25">
      <c r="A258" s="21" t="s">
        <v>143</v>
      </c>
      <c r="B258" s="265">
        <v>80111600</v>
      </c>
      <c r="C258" s="35" t="s">
        <v>714</v>
      </c>
      <c r="D258" s="16">
        <v>43101</v>
      </c>
      <c r="E258" s="19">
        <v>12</v>
      </c>
      <c r="F258" s="15" t="s">
        <v>240</v>
      </c>
      <c r="G258" s="15" t="s">
        <v>242</v>
      </c>
      <c r="H258" s="232">
        <v>28560000</v>
      </c>
      <c r="I258" s="233">
        <v>28560000</v>
      </c>
      <c r="J258" s="15" t="s">
        <v>48</v>
      </c>
      <c r="K258" s="15" t="s">
        <v>102</v>
      </c>
      <c r="L258" s="15" t="s">
        <v>52</v>
      </c>
      <c r="M258" s="34" t="s">
        <v>54</v>
      </c>
      <c r="N258" s="34" t="s">
        <v>55</v>
      </c>
      <c r="O258" s="36" t="s">
        <v>189</v>
      </c>
    </row>
    <row r="259" spans="1:15" ht="185.25" x14ac:dyDescent="0.25">
      <c r="A259" s="21" t="s">
        <v>143</v>
      </c>
      <c r="B259" s="265">
        <v>80111600</v>
      </c>
      <c r="C259" s="35" t="s">
        <v>715</v>
      </c>
      <c r="D259" s="16">
        <v>43101</v>
      </c>
      <c r="E259" s="19">
        <v>12</v>
      </c>
      <c r="F259" s="15" t="s">
        <v>240</v>
      </c>
      <c r="G259" s="15" t="s">
        <v>242</v>
      </c>
      <c r="H259" s="232">
        <v>44344680</v>
      </c>
      <c r="I259" s="233">
        <v>44344680</v>
      </c>
      <c r="J259" s="15" t="s">
        <v>48</v>
      </c>
      <c r="K259" s="15" t="s">
        <v>102</v>
      </c>
      <c r="L259" s="15" t="s">
        <v>52</v>
      </c>
      <c r="M259" s="34" t="s">
        <v>54</v>
      </c>
      <c r="N259" s="34" t="s">
        <v>55</v>
      </c>
      <c r="O259" s="36" t="s">
        <v>189</v>
      </c>
    </row>
    <row r="260" spans="1:15" ht="185.25" x14ac:dyDescent="0.25">
      <c r="A260" s="21" t="s">
        <v>143</v>
      </c>
      <c r="B260" s="265">
        <v>80111600</v>
      </c>
      <c r="C260" s="35" t="s">
        <v>716</v>
      </c>
      <c r="D260" s="16">
        <v>43101</v>
      </c>
      <c r="E260" s="19">
        <v>12</v>
      </c>
      <c r="F260" s="15" t="s">
        <v>240</v>
      </c>
      <c r="G260" s="15" t="s">
        <v>242</v>
      </c>
      <c r="H260" s="232">
        <v>44344680</v>
      </c>
      <c r="I260" s="233">
        <v>44344680</v>
      </c>
      <c r="J260" s="15" t="s">
        <v>48</v>
      </c>
      <c r="K260" s="15" t="s">
        <v>102</v>
      </c>
      <c r="L260" s="15" t="s">
        <v>52</v>
      </c>
      <c r="M260" s="34" t="s">
        <v>54</v>
      </c>
      <c r="N260" s="34" t="s">
        <v>55</v>
      </c>
      <c r="O260" s="36" t="s">
        <v>189</v>
      </c>
    </row>
    <row r="261" spans="1:15" ht="156.75" x14ac:dyDescent="0.25">
      <c r="A261" s="21" t="s">
        <v>143</v>
      </c>
      <c r="B261" s="265">
        <v>80111600</v>
      </c>
      <c r="C261" s="35" t="s">
        <v>717</v>
      </c>
      <c r="D261" s="16">
        <v>43101</v>
      </c>
      <c r="E261" s="19">
        <v>12</v>
      </c>
      <c r="F261" s="15" t="s">
        <v>240</v>
      </c>
      <c r="G261" s="15" t="s">
        <v>242</v>
      </c>
      <c r="H261" s="232">
        <v>26376000</v>
      </c>
      <c r="I261" s="233">
        <v>26376000</v>
      </c>
      <c r="J261" s="15" t="s">
        <v>48</v>
      </c>
      <c r="K261" s="15" t="s">
        <v>102</v>
      </c>
      <c r="L261" s="15" t="s">
        <v>52</v>
      </c>
      <c r="M261" s="34" t="s">
        <v>54</v>
      </c>
      <c r="N261" s="34" t="s">
        <v>55</v>
      </c>
      <c r="O261" s="36" t="s">
        <v>189</v>
      </c>
    </row>
    <row r="262" spans="1:15" ht="128.25" x14ac:dyDescent="0.25">
      <c r="A262" s="21" t="s">
        <v>143</v>
      </c>
      <c r="B262" s="265">
        <v>82121500</v>
      </c>
      <c r="C262" s="35" t="s">
        <v>718</v>
      </c>
      <c r="D262" s="16">
        <v>43282</v>
      </c>
      <c r="E262" s="19">
        <v>9</v>
      </c>
      <c r="F262" s="15" t="s">
        <v>240</v>
      </c>
      <c r="G262" s="15" t="s">
        <v>242</v>
      </c>
      <c r="H262" s="232">
        <v>350000000</v>
      </c>
      <c r="I262" s="233">
        <v>350000000</v>
      </c>
      <c r="J262" s="15" t="s">
        <v>48</v>
      </c>
      <c r="K262" s="15" t="s">
        <v>102</v>
      </c>
      <c r="L262" s="15" t="s">
        <v>52</v>
      </c>
      <c r="M262" s="34" t="s">
        <v>54</v>
      </c>
      <c r="N262" s="34" t="s">
        <v>55</v>
      </c>
      <c r="O262" s="36" t="s">
        <v>189</v>
      </c>
    </row>
    <row r="263" spans="1:15" ht="99.75" x14ac:dyDescent="0.25">
      <c r="A263" s="21" t="s">
        <v>143</v>
      </c>
      <c r="B263" s="265">
        <v>82121500</v>
      </c>
      <c r="C263" s="35" t="s">
        <v>719</v>
      </c>
      <c r="D263" s="16">
        <v>43282</v>
      </c>
      <c r="E263" s="19">
        <v>9</v>
      </c>
      <c r="F263" s="15" t="s">
        <v>240</v>
      </c>
      <c r="G263" s="15" t="s">
        <v>242</v>
      </c>
      <c r="H263" s="232">
        <v>20000000</v>
      </c>
      <c r="I263" s="233">
        <v>20000000</v>
      </c>
      <c r="J263" s="15" t="s">
        <v>48</v>
      </c>
      <c r="K263" s="15" t="s">
        <v>102</v>
      </c>
      <c r="L263" s="15" t="s">
        <v>52</v>
      </c>
      <c r="M263" s="34" t="s">
        <v>54</v>
      </c>
      <c r="N263" s="34" t="s">
        <v>55</v>
      </c>
      <c r="O263" s="36" t="s">
        <v>189</v>
      </c>
    </row>
    <row r="264" spans="1:15" ht="99.75" x14ac:dyDescent="0.25">
      <c r="A264" s="21" t="s">
        <v>143</v>
      </c>
      <c r="B264" s="32" t="s">
        <v>248</v>
      </c>
      <c r="C264" s="35" t="s">
        <v>720</v>
      </c>
      <c r="D264" s="16">
        <v>43101</v>
      </c>
      <c r="E264" s="19">
        <v>12</v>
      </c>
      <c r="F264" s="15" t="s">
        <v>240</v>
      </c>
      <c r="G264" s="15" t="s">
        <v>242</v>
      </c>
      <c r="H264" s="232">
        <v>57000000</v>
      </c>
      <c r="I264" s="233">
        <v>57000000</v>
      </c>
      <c r="J264" s="15" t="s">
        <v>48</v>
      </c>
      <c r="K264" s="15" t="s">
        <v>102</v>
      </c>
      <c r="L264" s="15" t="s">
        <v>52</v>
      </c>
      <c r="M264" s="34" t="s">
        <v>54</v>
      </c>
      <c r="N264" s="34" t="s">
        <v>55</v>
      </c>
      <c r="O264" s="36" t="s">
        <v>189</v>
      </c>
    </row>
    <row r="265" spans="1:15" ht="128.25" x14ac:dyDescent="0.25">
      <c r="A265" s="21" t="s">
        <v>143</v>
      </c>
      <c r="B265" s="265">
        <v>80111600</v>
      </c>
      <c r="C265" s="35" t="s">
        <v>721</v>
      </c>
      <c r="D265" s="16">
        <v>43101</v>
      </c>
      <c r="E265" s="19">
        <v>12</v>
      </c>
      <c r="F265" s="15" t="s">
        <v>240</v>
      </c>
      <c r="G265" s="15" t="s">
        <v>242</v>
      </c>
      <c r="H265" s="232">
        <v>35176644</v>
      </c>
      <c r="I265" s="233">
        <v>35176644</v>
      </c>
      <c r="J265" s="15" t="s">
        <v>48</v>
      </c>
      <c r="K265" s="15" t="s">
        <v>102</v>
      </c>
      <c r="L265" s="15" t="s">
        <v>52</v>
      </c>
      <c r="M265" s="34" t="s">
        <v>54</v>
      </c>
      <c r="N265" s="34" t="s">
        <v>55</v>
      </c>
      <c r="O265" s="36" t="s">
        <v>189</v>
      </c>
    </row>
    <row r="266" spans="1:15" ht="99.75" x14ac:dyDescent="0.25">
      <c r="A266" s="21" t="s">
        <v>143</v>
      </c>
      <c r="B266" s="265">
        <v>80111616</v>
      </c>
      <c r="C266" s="35" t="s">
        <v>722</v>
      </c>
      <c r="D266" s="16">
        <v>43101</v>
      </c>
      <c r="E266" s="19">
        <v>12</v>
      </c>
      <c r="F266" s="15" t="s">
        <v>240</v>
      </c>
      <c r="G266" s="15" t="s">
        <v>242</v>
      </c>
      <c r="H266" s="232">
        <v>124800000</v>
      </c>
      <c r="I266" s="233">
        <v>124800000</v>
      </c>
      <c r="J266" s="15" t="s">
        <v>48</v>
      </c>
      <c r="K266" s="15" t="s">
        <v>102</v>
      </c>
      <c r="L266" s="15" t="s">
        <v>52</v>
      </c>
      <c r="M266" s="34" t="s">
        <v>54</v>
      </c>
      <c r="N266" s="34" t="s">
        <v>55</v>
      </c>
      <c r="O266" s="36" t="s">
        <v>189</v>
      </c>
    </row>
    <row r="267" spans="1:15" ht="99.75" x14ac:dyDescent="0.25">
      <c r="A267" s="21" t="s">
        <v>143</v>
      </c>
      <c r="B267" s="265">
        <v>80111616</v>
      </c>
      <c r="C267" s="35" t="s">
        <v>723</v>
      </c>
      <c r="D267" s="16">
        <v>43101</v>
      </c>
      <c r="E267" s="19">
        <v>12</v>
      </c>
      <c r="F267" s="15" t="s">
        <v>237</v>
      </c>
      <c r="G267" s="15" t="s">
        <v>242</v>
      </c>
      <c r="H267" s="232">
        <v>0</v>
      </c>
      <c r="I267" s="233">
        <v>0</v>
      </c>
      <c r="J267" s="15" t="s">
        <v>48</v>
      </c>
      <c r="K267" s="15" t="s">
        <v>102</v>
      </c>
      <c r="L267" s="15" t="s">
        <v>52</v>
      </c>
      <c r="M267" s="34" t="s">
        <v>54</v>
      </c>
      <c r="N267" s="34" t="s">
        <v>55</v>
      </c>
      <c r="O267" s="36" t="s">
        <v>189</v>
      </c>
    </row>
    <row r="268" spans="1:15" ht="99.75" x14ac:dyDescent="0.25">
      <c r="A268" s="21" t="s">
        <v>143</v>
      </c>
      <c r="B268" s="265">
        <v>80111616</v>
      </c>
      <c r="C268" s="35" t="s">
        <v>724</v>
      </c>
      <c r="D268" s="16">
        <v>43101</v>
      </c>
      <c r="E268" s="19">
        <v>12</v>
      </c>
      <c r="F268" s="15" t="s">
        <v>240</v>
      </c>
      <c r="G268" s="15" t="s">
        <v>242</v>
      </c>
      <c r="H268" s="232">
        <v>50676000</v>
      </c>
      <c r="I268" s="233">
        <v>50676000</v>
      </c>
      <c r="J268" s="15" t="s">
        <v>48</v>
      </c>
      <c r="K268" s="15" t="s">
        <v>102</v>
      </c>
      <c r="L268" s="15" t="s">
        <v>52</v>
      </c>
      <c r="M268" s="34" t="s">
        <v>54</v>
      </c>
      <c r="N268" s="34" t="s">
        <v>55</v>
      </c>
      <c r="O268" s="36" t="s">
        <v>189</v>
      </c>
    </row>
    <row r="269" spans="1:15" ht="99.75" x14ac:dyDescent="0.25">
      <c r="A269" s="21" t="s">
        <v>143</v>
      </c>
      <c r="B269" s="265">
        <v>80111616</v>
      </c>
      <c r="C269" s="35" t="s">
        <v>725</v>
      </c>
      <c r="D269" s="16">
        <v>43101</v>
      </c>
      <c r="E269" s="19">
        <v>12</v>
      </c>
      <c r="F269" s="15" t="s">
        <v>240</v>
      </c>
      <c r="G269" s="15" t="s">
        <v>242</v>
      </c>
      <c r="H269" s="232">
        <v>63348000</v>
      </c>
      <c r="I269" s="233">
        <v>63348000</v>
      </c>
      <c r="J269" s="15" t="s">
        <v>48</v>
      </c>
      <c r="K269" s="15" t="s">
        <v>102</v>
      </c>
      <c r="L269" s="15" t="s">
        <v>52</v>
      </c>
      <c r="M269" s="34" t="s">
        <v>54</v>
      </c>
      <c r="N269" s="34" t="s">
        <v>55</v>
      </c>
      <c r="O269" s="36" t="s">
        <v>189</v>
      </c>
    </row>
    <row r="270" spans="1:15" ht="114" x14ac:dyDescent="0.25">
      <c r="A270" s="21" t="s">
        <v>143</v>
      </c>
      <c r="B270" s="265">
        <v>80111616</v>
      </c>
      <c r="C270" s="35" t="s">
        <v>726</v>
      </c>
      <c r="D270" s="16">
        <v>43101</v>
      </c>
      <c r="E270" s="19">
        <v>12</v>
      </c>
      <c r="F270" s="15" t="s">
        <v>240</v>
      </c>
      <c r="G270" s="15" t="s">
        <v>242</v>
      </c>
      <c r="H270" s="232">
        <v>69684684</v>
      </c>
      <c r="I270" s="233">
        <v>69684684</v>
      </c>
      <c r="J270" s="15" t="s">
        <v>48</v>
      </c>
      <c r="K270" s="15" t="s">
        <v>102</v>
      </c>
      <c r="L270" s="15" t="s">
        <v>52</v>
      </c>
      <c r="M270" s="34" t="s">
        <v>54</v>
      </c>
      <c r="N270" s="34" t="s">
        <v>55</v>
      </c>
      <c r="O270" s="36" t="s">
        <v>189</v>
      </c>
    </row>
    <row r="271" spans="1:15" ht="99.75" x14ac:dyDescent="0.25">
      <c r="A271" s="21" t="s">
        <v>143</v>
      </c>
      <c r="B271" s="265">
        <v>80111616</v>
      </c>
      <c r="C271" s="35" t="s">
        <v>727</v>
      </c>
      <c r="D271" s="28">
        <v>43160</v>
      </c>
      <c r="E271" s="229">
        <v>10</v>
      </c>
      <c r="F271" s="26" t="s">
        <v>240</v>
      </c>
      <c r="G271" s="26" t="s">
        <v>242</v>
      </c>
      <c r="H271" s="230">
        <v>0</v>
      </c>
      <c r="I271" s="231">
        <v>0</v>
      </c>
      <c r="J271" s="26" t="s">
        <v>48</v>
      </c>
      <c r="K271" s="26" t="s">
        <v>102</v>
      </c>
      <c r="L271" s="26" t="s">
        <v>52</v>
      </c>
      <c r="M271" s="32" t="s">
        <v>54</v>
      </c>
      <c r="N271" s="32" t="s">
        <v>55</v>
      </c>
      <c r="O271" s="36" t="s">
        <v>189</v>
      </c>
    </row>
    <row r="272" spans="1:15" ht="99.75" x14ac:dyDescent="0.25">
      <c r="A272" s="21" t="s">
        <v>143</v>
      </c>
      <c r="B272" s="265">
        <v>80111616</v>
      </c>
      <c r="C272" s="35" t="s">
        <v>728</v>
      </c>
      <c r="D272" s="16">
        <v>43101</v>
      </c>
      <c r="E272" s="19">
        <v>12</v>
      </c>
      <c r="F272" s="15" t="s">
        <v>240</v>
      </c>
      <c r="G272" s="15" t="s">
        <v>242</v>
      </c>
      <c r="H272" s="232">
        <v>44344680</v>
      </c>
      <c r="I272" s="233">
        <v>44344680</v>
      </c>
      <c r="J272" s="15" t="s">
        <v>48</v>
      </c>
      <c r="K272" s="15" t="s">
        <v>102</v>
      </c>
      <c r="L272" s="15" t="s">
        <v>52</v>
      </c>
      <c r="M272" s="34" t="s">
        <v>54</v>
      </c>
      <c r="N272" s="34" t="s">
        <v>55</v>
      </c>
      <c r="O272" s="36" t="s">
        <v>189</v>
      </c>
    </row>
    <row r="273" spans="1:15" ht="156.75" x14ac:dyDescent="0.25">
      <c r="A273" s="21" t="s">
        <v>143</v>
      </c>
      <c r="B273" s="265">
        <v>80111616</v>
      </c>
      <c r="C273" s="35" t="s">
        <v>729</v>
      </c>
      <c r="D273" s="28">
        <v>43101</v>
      </c>
      <c r="E273" s="229">
        <v>12</v>
      </c>
      <c r="F273" s="26" t="s">
        <v>240</v>
      </c>
      <c r="G273" s="26" t="s">
        <v>242</v>
      </c>
      <c r="H273" s="230">
        <v>88680000</v>
      </c>
      <c r="I273" s="231">
        <v>88680000</v>
      </c>
      <c r="J273" s="26" t="s">
        <v>48</v>
      </c>
      <c r="K273" s="26" t="s">
        <v>102</v>
      </c>
      <c r="L273" s="26" t="s">
        <v>52</v>
      </c>
      <c r="M273" s="32" t="s">
        <v>54</v>
      </c>
      <c r="N273" s="32" t="s">
        <v>56</v>
      </c>
      <c r="O273" s="36" t="s">
        <v>191</v>
      </c>
    </row>
    <row r="274" spans="1:15" ht="156.75" x14ac:dyDescent="0.25">
      <c r="A274" s="21" t="s">
        <v>143</v>
      </c>
      <c r="B274" s="265">
        <v>80111616</v>
      </c>
      <c r="C274" s="35" t="s">
        <v>730</v>
      </c>
      <c r="D274" s="16">
        <v>43101</v>
      </c>
      <c r="E274" s="19">
        <v>12</v>
      </c>
      <c r="F274" s="15" t="s">
        <v>240</v>
      </c>
      <c r="G274" s="15" t="s">
        <v>242</v>
      </c>
      <c r="H274" s="232">
        <v>76019904</v>
      </c>
      <c r="I274" s="233">
        <v>76019904</v>
      </c>
      <c r="J274" s="15" t="s">
        <v>48</v>
      </c>
      <c r="K274" s="15" t="s">
        <v>102</v>
      </c>
      <c r="L274" s="15" t="s">
        <v>52</v>
      </c>
      <c r="M274" s="34" t="s">
        <v>54</v>
      </c>
      <c r="N274" s="34" t="s">
        <v>56</v>
      </c>
      <c r="O274" s="36" t="s">
        <v>191</v>
      </c>
    </row>
    <row r="275" spans="1:15" ht="128.25" x14ac:dyDescent="0.25">
      <c r="A275" s="21" t="s">
        <v>143</v>
      </c>
      <c r="B275" s="265">
        <v>80111616</v>
      </c>
      <c r="C275" s="35" t="s">
        <v>731</v>
      </c>
      <c r="D275" s="28">
        <v>43160</v>
      </c>
      <c r="E275" s="229">
        <v>11</v>
      </c>
      <c r="F275" s="26" t="s">
        <v>240</v>
      </c>
      <c r="G275" s="26" t="s">
        <v>242</v>
      </c>
      <c r="H275" s="230">
        <v>0</v>
      </c>
      <c r="I275" s="231">
        <v>0</v>
      </c>
      <c r="J275" s="26" t="s">
        <v>48</v>
      </c>
      <c r="K275" s="26" t="s">
        <v>102</v>
      </c>
      <c r="L275" s="26" t="s">
        <v>52</v>
      </c>
      <c r="M275" s="32" t="s">
        <v>58</v>
      </c>
      <c r="N275" s="32" t="s">
        <v>57</v>
      </c>
      <c r="O275" s="36" t="s">
        <v>191</v>
      </c>
    </row>
    <row r="276" spans="1:15" ht="128.25" x14ac:dyDescent="0.25">
      <c r="A276" s="21" t="s">
        <v>143</v>
      </c>
      <c r="B276" s="265">
        <v>80111616</v>
      </c>
      <c r="C276" s="35" t="s">
        <v>732</v>
      </c>
      <c r="D276" s="16">
        <v>43101</v>
      </c>
      <c r="E276" s="19">
        <v>12</v>
      </c>
      <c r="F276" s="15" t="s">
        <v>240</v>
      </c>
      <c r="G276" s="15" t="s">
        <v>242</v>
      </c>
      <c r="H276" s="232">
        <v>50676000</v>
      </c>
      <c r="I276" s="233">
        <v>50676000</v>
      </c>
      <c r="J276" s="15" t="s">
        <v>48</v>
      </c>
      <c r="K276" s="15" t="s">
        <v>102</v>
      </c>
      <c r="L276" s="15" t="s">
        <v>52</v>
      </c>
      <c r="M276" s="34" t="s">
        <v>58</v>
      </c>
      <c r="N276" s="34" t="s">
        <v>57</v>
      </c>
      <c r="O276" s="36" t="s">
        <v>191</v>
      </c>
    </row>
    <row r="277" spans="1:15" ht="128.25" x14ac:dyDescent="0.25">
      <c r="A277" s="21" t="s">
        <v>143</v>
      </c>
      <c r="B277" s="265">
        <v>80111616</v>
      </c>
      <c r="C277" s="35" t="s">
        <v>733</v>
      </c>
      <c r="D277" s="16">
        <v>43101</v>
      </c>
      <c r="E277" s="19">
        <v>12</v>
      </c>
      <c r="F277" s="15" t="s">
        <v>240</v>
      </c>
      <c r="G277" s="15" t="s">
        <v>242</v>
      </c>
      <c r="H277" s="232">
        <v>50676000</v>
      </c>
      <c r="I277" s="233">
        <v>50676000</v>
      </c>
      <c r="J277" s="15" t="s">
        <v>48</v>
      </c>
      <c r="K277" s="15" t="s">
        <v>102</v>
      </c>
      <c r="L277" s="15" t="s">
        <v>52</v>
      </c>
      <c r="M277" s="34" t="s">
        <v>58</v>
      </c>
      <c r="N277" s="34" t="s">
        <v>57</v>
      </c>
      <c r="O277" s="36" t="s">
        <v>191</v>
      </c>
    </row>
    <row r="278" spans="1:15" ht="114" x14ac:dyDescent="0.25">
      <c r="A278" s="21" t="s">
        <v>143</v>
      </c>
      <c r="B278" s="265">
        <v>80111616</v>
      </c>
      <c r="C278" s="35" t="s">
        <v>734</v>
      </c>
      <c r="D278" s="16">
        <v>43101</v>
      </c>
      <c r="E278" s="19">
        <v>12</v>
      </c>
      <c r="F278" s="15" t="s">
        <v>240</v>
      </c>
      <c r="G278" s="15" t="s">
        <v>242</v>
      </c>
      <c r="H278" s="232">
        <v>50676000</v>
      </c>
      <c r="I278" s="233">
        <v>50676000</v>
      </c>
      <c r="J278" s="15" t="s">
        <v>48</v>
      </c>
      <c r="K278" s="15" t="s">
        <v>102</v>
      </c>
      <c r="L278" s="15" t="s">
        <v>52</v>
      </c>
      <c r="M278" s="34" t="s">
        <v>58</v>
      </c>
      <c r="N278" s="34" t="s">
        <v>57</v>
      </c>
      <c r="O278" s="36" t="s">
        <v>191</v>
      </c>
    </row>
    <row r="279" spans="1:15" ht="114" x14ac:dyDescent="0.25">
      <c r="A279" s="21" t="s">
        <v>143</v>
      </c>
      <c r="B279" s="265">
        <v>80111616</v>
      </c>
      <c r="C279" s="35" t="s">
        <v>735</v>
      </c>
      <c r="D279" s="28">
        <v>43101</v>
      </c>
      <c r="E279" s="229">
        <v>12</v>
      </c>
      <c r="F279" s="26" t="s">
        <v>240</v>
      </c>
      <c r="G279" s="26" t="s">
        <v>242</v>
      </c>
      <c r="H279" s="230">
        <v>0</v>
      </c>
      <c r="I279" s="231">
        <v>0</v>
      </c>
      <c r="J279" s="26" t="s">
        <v>48</v>
      </c>
      <c r="K279" s="26" t="s">
        <v>102</v>
      </c>
      <c r="L279" s="26" t="s">
        <v>52</v>
      </c>
      <c r="M279" s="32" t="s">
        <v>58</v>
      </c>
      <c r="N279" s="32" t="s">
        <v>57</v>
      </c>
      <c r="O279" s="36" t="s">
        <v>191</v>
      </c>
    </row>
    <row r="280" spans="1:15" ht="128.25" x14ac:dyDescent="0.25">
      <c r="A280" s="21" t="s">
        <v>143</v>
      </c>
      <c r="B280" s="265">
        <v>80111616</v>
      </c>
      <c r="C280" s="35" t="s">
        <v>736</v>
      </c>
      <c r="D280" s="16">
        <v>43101</v>
      </c>
      <c r="E280" s="19">
        <v>12</v>
      </c>
      <c r="F280" s="15" t="s">
        <v>240</v>
      </c>
      <c r="G280" s="15" t="s">
        <v>242</v>
      </c>
      <c r="H280" s="232">
        <v>50676000</v>
      </c>
      <c r="I280" s="233">
        <v>50676000</v>
      </c>
      <c r="J280" s="15" t="s">
        <v>48</v>
      </c>
      <c r="K280" s="15" t="s">
        <v>102</v>
      </c>
      <c r="L280" s="15" t="s">
        <v>52</v>
      </c>
      <c r="M280" s="34" t="s">
        <v>58</v>
      </c>
      <c r="N280" s="34" t="s">
        <v>57</v>
      </c>
      <c r="O280" s="36" t="s">
        <v>191</v>
      </c>
    </row>
    <row r="281" spans="1:15" ht="128.25" x14ac:dyDescent="0.25">
      <c r="A281" s="21" t="s">
        <v>143</v>
      </c>
      <c r="B281" s="265">
        <v>80111616</v>
      </c>
      <c r="C281" s="35" t="s">
        <v>737</v>
      </c>
      <c r="D281" s="16">
        <v>43101</v>
      </c>
      <c r="E281" s="19">
        <v>12</v>
      </c>
      <c r="F281" s="15" t="s">
        <v>240</v>
      </c>
      <c r="G281" s="15" t="s">
        <v>242</v>
      </c>
      <c r="H281" s="232">
        <v>50676000</v>
      </c>
      <c r="I281" s="233">
        <v>50676000</v>
      </c>
      <c r="J281" s="15" t="s">
        <v>48</v>
      </c>
      <c r="K281" s="15" t="s">
        <v>102</v>
      </c>
      <c r="L281" s="15" t="s">
        <v>52</v>
      </c>
      <c r="M281" s="34" t="s">
        <v>58</v>
      </c>
      <c r="N281" s="34" t="s">
        <v>57</v>
      </c>
      <c r="O281" s="36" t="s">
        <v>191</v>
      </c>
    </row>
    <row r="282" spans="1:15" ht="128.25" x14ac:dyDescent="0.25">
      <c r="A282" s="21" t="s">
        <v>143</v>
      </c>
      <c r="B282" s="265">
        <v>80111616</v>
      </c>
      <c r="C282" s="35" t="s">
        <v>738</v>
      </c>
      <c r="D282" s="16">
        <v>43101</v>
      </c>
      <c r="E282" s="19">
        <v>12</v>
      </c>
      <c r="F282" s="15" t="s">
        <v>240</v>
      </c>
      <c r="G282" s="15" t="s">
        <v>242</v>
      </c>
      <c r="H282" s="232">
        <v>50676000</v>
      </c>
      <c r="I282" s="233">
        <v>50676000</v>
      </c>
      <c r="J282" s="15" t="s">
        <v>48</v>
      </c>
      <c r="K282" s="15" t="s">
        <v>102</v>
      </c>
      <c r="L282" s="15" t="s">
        <v>52</v>
      </c>
      <c r="M282" s="34" t="s">
        <v>58</v>
      </c>
      <c r="N282" s="34" t="s">
        <v>57</v>
      </c>
      <c r="O282" s="36" t="s">
        <v>191</v>
      </c>
    </row>
    <row r="283" spans="1:15" ht="114" x14ac:dyDescent="0.25">
      <c r="A283" s="21" t="s">
        <v>143</v>
      </c>
      <c r="B283" s="265">
        <v>80111616</v>
      </c>
      <c r="C283" s="35" t="s">
        <v>739</v>
      </c>
      <c r="D283" s="16">
        <v>43101</v>
      </c>
      <c r="E283" s="19">
        <v>12</v>
      </c>
      <c r="F283" s="15" t="s">
        <v>240</v>
      </c>
      <c r="G283" s="15" t="s">
        <v>242</v>
      </c>
      <c r="H283" s="232">
        <v>17628000</v>
      </c>
      <c r="I283" s="233">
        <v>17628000</v>
      </c>
      <c r="J283" s="15" t="s">
        <v>48</v>
      </c>
      <c r="K283" s="15" t="s">
        <v>102</v>
      </c>
      <c r="L283" s="15" t="s">
        <v>52</v>
      </c>
      <c r="M283" s="34" t="s">
        <v>54</v>
      </c>
      <c r="N283" s="34" t="s">
        <v>59</v>
      </c>
      <c r="O283" s="36" t="s">
        <v>191</v>
      </c>
    </row>
    <row r="284" spans="1:15" ht="114" x14ac:dyDescent="0.25">
      <c r="A284" s="21" t="s">
        <v>143</v>
      </c>
      <c r="B284" s="265">
        <v>80111616</v>
      </c>
      <c r="C284" s="35" t="s">
        <v>740</v>
      </c>
      <c r="D284" s="16">
        <v>43101</v>
      </c>
      <c r="E284" s="19">
        <v>12</v>
      </c>
      <c r="F284" s="15" t="s">
        <v>240</v>
      </c>
      <c r="G284" s="15" t="s">
        <v>242</v>
      </c>
      <c r="H284" s="232">
        <v>26376000</v>
      </c>
      <c r="I284" s="233">
        <v>26376000</v>
      </c>
      <c r="J284" s="15" t="s">
        <v>48</v>
      </c>
      <c r="K284" s="15" t="s">
        <v>102</v>
      </c>
      <c r="L284" s="15" t="s">
        <v>52</v>
      </c>
      <c r="M284" s="34" t="s">
        <v>54</v>
      </c>
      <c r="N284" s="34" t="s">
        <v>59</v>
      </c>
      <c r="O284" s="36" t="s">
        <v>191</v>
      </c>
    </row>
    <row r="285" spans="1:15" ht="71.25" x14ac:dyDescent="0.25">
      <c r="A285" s="21" t="s">
        <v>143</v>
      </c>
      <c r="B285" s="265">
        <v>80111616</v>
      </c>
      <c r="C285" s="35" t="s">
        <v>741</v>
      </c>
      <c r="D285" s="16">
        <v>43191</v>
      </c>
      <c r="E285" s="19">
        <v>9</v>
      </c>
      <c r="F285" s="15" t="s">
        <v>240</v>
      </c>
      <c r="G285" s="15" t="s">
        <v>242</v>
      </c>
      <c r="H285" s="232">
        <v>54000000</v>
      </c>
      <c r="I285" s="233">
        <v>54000000</v>
      </c>
      <c r="J285" s="15" t="s">
        <v>48</v>
      </c>
      <c r="K285" s="15" t="s">
        <v>102</v>
      </c>
      <c r="L285" s="15" t="s">
        <v>52</v>
      </c>
      <c r="M285" s="34" t="s">
        <v>58</v>
      </c>
      <c r="N285" s="34" t="s">
        <v>57</v>
      </c>
      <c r="O285" s="36" t="s">
        <v>191</v>
      </c>
    </row>
    <row r="286" spans="1:15" ht="71.25" x14ac:dyDescent="0.25">
      <c r="A286" s="21" t="s">
        <v>143</v>
      </c>
      <c r="B286" s="265">
        <v>43232500</v>
      </c>
      <c r="C286" s="35" t="s">
        <v>742</v>
      </c>
      <c r="D286" s="16">
        <v>43101</v>
      </c>
      <c r="E286" s="19">
        <v>12</v>
      </c>
      <c r="F286" s="15" t="s">
        <v>240</v>
      </c>
      <c r="G286" s="15" t="s">
        <v>242</v>
      </c>
      <c r="H286" s="232">
        <v>100000000</v>
      </c>
      <c r="I286" s="233">
        <v>100000000</v>
      </c>
      <c r="J286" s="15" t="s">
        <v>48</v>
      </c>
      <c r="K286" s="15" t="s">
        <v>102</v>
      </c>
      <c r="L286" s="15" t="s">
        <v>52</v>
      </c>
      <c r="M286" s="34" t="s">
        <v>58</v>
      </c>
      <c r="N286" s="34" t="s">
        <v>57</v>
      </c>
      <c r="O286" s="36" t="s">
        <v>191</v>
      </c>
    </row>
    <row r="287" spans="1:15" ht="128.25" x14ac:dyDescent="0.25">
      <c r="A287" s="21" t="s">
        <v>143</v>
      </c>
      <c r="B287" s="265">
        <v>80111616</v>
      </c>
      <c r="C287" s="35" t="s">
        <v>743</v>
      </c>
      <c r="D287" s="16">
        <v>43101</v>
      </c>
      <c r="E287" s="19">
        <v>12</v>
      </c>
      <c r="F287" s="15" t="s">
        <v>240</v>
      </c>
      <c r="G287" s="15" t="s">
        <v>242</v>
      </c>
      <c r="H287" s="232">
        <v>88680000</v>
      </c>
      <c r="I287" s="233">
        <v>88680000</v>
      </c>
      <c r="J287" s="15" t="s">
        <v>48</v>
      </c>
      <c r="K287" s="15" t="s">
        <v>102</v>
      </c>
      <c r="L287" s="15" t="s">
        <v>52</v>
      </c>
      <c r="M287" s="34" t="s">
        <v>54</v>
      </c>
      <c r="N287" s="34" t="s">
        <v>59</v>
      </c>
      <c r="O287" s="36" t="s">
        <v>190</v>
      </c>
    </row>
    <row r="288" spans="1:15" ht="114" x14ac:dyDescent="0.25">
      <c r="A288" s="21" t="s">
        <v>143</v>
      </c>
      <c r="B288" s="265">
        <v>80111600</v>
      </c>
      <c r="C288" s="35" t="s">
        <v>744</v>
      </c>
      <c r="D288" s="16">
        <v>43101</v>
      </c>
      <c r="E288" s="19">
        <v>12</v>
      </c>
      <c r="F288" s="15" t="s">
        <v>240</v>
      </c>
      <c r="G288" s="15" t="s">
        <v>242</v>
      </c>
      <c r="H288" s="232">
        <v>213186120</v>
      </c>
      <c r="I288" s="233">
        <v>213186120</v>
      </c>
      <c r="J288" s="15" t="s">
        <v>48</v>
      </c>
      <c r="K288" s="15" t="s">
        <v>102</v>
      </c>
      <c r="L288" s="15" t="s">
        <v>52</v>
      </c>
      <c r="M288" s="34" t="s">
        <v>54</v>
      </c>
      <c r="N288" s="34" t="s">
        <v>59</v>
      </c>
      <c r="O288" s="36" t="s">
        <v>190</v>
      </c>
    </row>
    <row r="289" spans="1:15" ht="114" x14ac:dyDescent="0.25">
      <c r="A289" s="21" t="s">
        <v>143</v>
      </c>
      <c r="B289" s="265">
        <v>80111616</v>
      </c>
      <c r="C289" s="35" t="s">
        <v>745</v>
      </c>
      <c r="D289" s="28">
        <v>43101</v>
      </c>
      <c r="E289" s="229">
        <v>12</v>
      </c>
      <c r="F289" s="26" t="s">
        <v>240</v>
      </c>
      <c r="G289" s="26" t="s">
        <v>242</v>
      </c>
      <c r="H289" s="230">
        <v>0</v>
      </c>
      <c r="I289" s="231">
        <v>0</v>
      </c>
      <c r="J289" s="26" t="s">
        <v>48</v>
      </c>
      <c r="K289" s="26" t="s">
        <v>102</v>
      </c>
      <c r="L289" s="26" t="s">
        <v>52</v>
      </c>
      <c r="M289" s="32" t="s">
        <v>54</v>
      </c>
      <c r="N289" s="32" t="s">
        <v>62</v>
      </c>
      <c r="O289" s="36" t="s">
        <v>190</v>
      </c>
    </row>
    <row r="290" spans="1:15" ht="156.75" x14ac:dyDescent="0.25">
      <c r="A290" s="21" t="s">
        <v>143</v>
      </c>
      <c r="B290" s="265">
        <v>80111616</v>
      </c>
      <c r="C290" s="35" t="s">
        <v>746</v>
      </c>
      <c r="D290" s="16">
        <v>43191</v>
      </c>
      <c r="E290" s="19">
        <v>9</v>
      </c>
      <c r="F290" s="15" t="s">
        <v>240</v>
      </c>
      <c r="G290" s="15" t="s">
        <v>242</v>
      </c>
      <c r="H290" s="232">
        <v>1572000000</v>
      </c>
      <c r="I290" s="233">
        <v>1572000000</v>
      </c>
      <c r="J290" s="15" t="s">
        <v>48</v>
      </c>
      <c r="K290" s="15" t="s">
        <v>102</v>
      </c>
      <c r="L290" s="15" t="s">
        <v>52</v>
      </c>
      <c r="M290" s="34" t="s">
        <v>54</v>
      </c>
      <c r="N290" s="34" t="s">
        <v>59</v>
      </c>
      <c r="O290" s="36" t="s">
        <v>190</v>
      </c>
    </row>
    <row r="291" spans="1:15" ht="114" x14ac:dyDescent="0.25">
      <c r="A291" s="21" t="s">
        <v>143</v>
      </c>
      <c r="B291" s="265">
        <v>80111616</v>
      </c>
      <c r="C291" s="35" t="s">
        <v>747</v>
      </c>
      <c r="D291" s="16">
        <v>43221</v>
      </c>
      <c r="E291" s="19">
        <v>3</v>
      </c>
      <c r="F291" s="15" t="s">
        <v>237</v>
      </c>
      <c r="G291" s="15" t="s">
        <v>242</v>
      </c>
      <c r="H291" s="232">
        <v>2224704428</v>
      </c>
      <c r="I291" s="233">
        <v>2224704428</v>
      </c>
      <c r="J291" s="15" t="s">
        <v>48</v>
      </c>
      <c r="K291" s="15" t="s">
        <v>102</v>
      </c>
      <c r="L291" s="15" t="s">
        <v>52</v>
      </c>
      <c r="M291" s="34" t="s">
        <v>54</v>
      </c>
      <c r="N291" s="34" t="s">
        <v>59</v>
      </c>
      <c r="O291" s="36" t="s">
        <v>190</v>
      </c>
    </row>
    <row r="292" spans="1:15" ht="156.75" x14ac:dyDescent="0.25">
      <c r="A292" s="21" t="s">
        <v>143</v>
      </c>
      <c r="B292" s="265">
        <v>86101701</v>
      </c>
      <c r="C292" s="35" t="s">
        <v>748</v>
      </c>
      <c r="D292" s="28">
        <v>43191</v>
      </c>
      <c r="E292" s="229">
        <v>10</v>
      </c>
      <c r="F292" s="26" t="s">
        <v>240</v>
      </c>
      <c r="G292" s="26" t="s">
        <v>242</v>
      </c>
      <c r="H292" s="230">
        <v>0</v>
      </c>
      <c r="I292" s="231">
        <v>0</v>
      </c>
      <c r="J292" s="26" t="s">
        <v>48</v>
      </c>
      <c r="K292" s="26" t="s">
        <v>102</v>
      </c>
      <c r="L292" s="26" t="s">
        <v>52</v>
      </c>
      <c r="M292" s="32" t="s">
        <v>58</v>
      </c>
      <c r="N292" s="236" t="s">
        <v>60</v>
      </c>
      <c r="O292" s="36" t="s">
        <v>191</v>
      </c>
    </row>
    <row r="293" spans="1:15" ht="114" x14ac:dyDescent="0.25">
      <c r="A293" s="21" t="s">
        <v>143</v>
      </c>
      <c r="B293" s="265">
        <v>86101701</v>
      </c>
      <c r="C293" s="35" t="s">
        <v>749</v>
      </c>
      <c r="D293" s="16">
        <v>43101</v>
      </c>
      <c r="E293" s="19">
        <v>12</v>
      </c>
      <c r="F293" s="15" t="s">
        <v>240</v>
      </c>
      <c r="G293" s="15" t="s">
        <v>242</v>
      </c>
      <c r="H293" s="232">
        <v>213186120</v>
      </c>
      <c r="I293" s="233">
        <v>213186120</v>
      </c>
      <c r="J293" s="15" t="s">
        <v>48</v>
      </c>
      <c r="K293" s="15" t="s">
        <v>102</v>
      </c>
      <c r="L293" s="15" t="s">
        <v>52</v>
      </c>
      <c r="M293" s="34" t="s">
        <v>58</v>
      </c>
      <c r="N293" s="34" t="s">
        <v>60</v>
      </c>
      <c r="O293" s="36" t="s">
        <v>191</v>
      </c>
    </row>
    <row r="294" spans="1:15" ht="114" x14ac:dyDescent="0.25">
      <c r="A294" s="21" t="s">
        <v>143</v>
      </c>
      <c r="B294" s="265">
        <v>86101701</v>
      </c>
      <c r="C294" s="35" t="s">
        <v>750</v>
      </c>
      <c r="D294" s="28">
        <v>43191</v>
      </c>
      <c r="E294" s="229">
        <v>10</v>
      </c>
      <c r="F294" s="26" t="s">
        <v>240</v>
      </c>
      <c r="G294" s="26" t="s">
        <v>242</v>
      </c>
      <c r="H294" s="230">
        <v>0</v>
      </c>
      <c r="I294" s="231">
        <v>0</v>
      </c>
      <c r="J294" s="26" t="s">
        <v>48</v>
      </c>
      <c r="K294" s="26" t="s">
        <v>102</v>
      </c>
      <c r="L294" s="26" t="s">
        <v>52</v>
      </c>
      <c r="M294" s="32" t="s">
        <v>58</v>
      </c>
      <c r="N294" s="32" t="s">
        <v>60</v>
      </c>
      <c r="O294" s="36" t="s">
        <v>191</v>
      </c>
    </row>
    <row r="295" spans="1:15" ht="99.75" x14ac:dyDescent="0.25">
      <c r="A295" s="21" t="s">
        <v>143</v>
      </c>
      <c r="B295" s="265">
        <v>80111616</v>
      </c>
      <c r="C295" s="35" t="s">
        <v>751</v>
      </c>
      <c r="D295" s="28">
        <v>43191</v>
      </c>
      <c r="E295" s="229">
        <v>10</v>
      </c>
      <c r="F295" s="26" t="s">
        <v>240</v>
      </c>
      <c r="G295" s="26" t="s">
        <v>242</v>
      </c>
      <c r="H295" s="230">
        <v>0</v>
      </c>
      <c r="I295" s="231">
        <v>0</v>
      </c>
      <c r="J295" s="26" t="s">
        <v>48</v>
      </c>
      <c r="K295" s="26" t="s">
        <v>102</v>
      </c>
      <c r="L295" s="26" t="s">
        <v>52</v>
      </c>
      <c r="M295" s="32" t="s">
        <v>54</v>
      </c>
      <c r="N295" s="32" t="s">
        <v>55</v>
      </c>
      <c r="O295" s="36" t="s">
        <v>189</v>
      </c>
    </row>
    <row r="296" spans="1:15" ht="99.75" x14ac:dyDescent="0.25">
      <c r="A296" s="21" t="s">
        <v>143</v>
      </c>
      <c r="B296" s="265">
        <v>80111616</v>
      </c>
      <c r="C296" s="35" t="s">
        <v>752</v>
      </c>
      <c r="D296" s="16">
        <v>43221</v>
      </c>
      <c r="E296" s="19">
        <v>4</v>
      </c>
      <c r="F296" s="15" t="s">
        <v>238</v>
      </c>
      <c r="G296" s="15" t="s">
        <v>242</v>
      </c>
      <c r="H296" s="232">
        <v>25000000</v>
      </c>
      <c r="I296" s="233">
        <v>25000000</v>
      </c>
      <c r="J296" s="15" t="s">
        <v>48</v>
      </c>
      <c r="K296" s="15" t="s">
        <v>102</v>
      </c>
      <c r="L296" s="15" t="s">
        <v>52</v>
      </c>
      <c r="M296" s="34" t="s">
        <v>54</v>
      </c>
      <c r="N296" s="34" t="s">
        <v>55</v>
      </c>
      <c r="O296" s="36" t="s">
        <v>189</v>
      </c>
    </row>
    <row r="297" spans="1:15" ht="99.75" x14ac:dyDescent="0.25">
      <c r="A297" s="21" t="s">
        <v>143</v>
      </c>
      <c r="B297" s="265">
        <v>80111617</v>
      </c>
      <c r="C297" s="35" t="s">
        <v>753</v>
      </c>
      <c r="D297" s="16">
        <v>43132</v>
      </c>
      <c r="E297" s="234">
        <v>2.5</v>
      </c>
      <c r="F297" s="15" t="s">
        <v>240</v>
      </c>
      <c r="G297" s="15" t="s">
        <v>242</v>
      </c>
      <c r="H297" s="232">
        <v>23920000</v>
      </c>
      <c r="I297" s="233">
        <v>23920000</v>
      </c>
      <c r="J297" s="15" t="s">
        <v>48</v>
      </c>
      <c r="K297" s="15" t="s">
        <v>102</v>
      </c>
      <c r="L297" s="15" t="s">
        <v>52</v>
      </c>
      <c r="M297" s="34" t="s">
        <v>54</v>
      </c>
      <c r="N297" s="34" t="s">
        <v>55</v>
      </c>
      <c r="O297" s="36" t="s">
        <v>189</v>
      </c>
    </row>
    <row r="298" spans="1:15" ht="99.75" x14ac:dyDescent="0.25">
      <c r="A298" s="21" t="s">
        <v>143</v>
      </c>
      <c r="B298" s="265">
        <v>80111600</v>
      </c>
      <c r="C298" s="35" t="s">
        <v>754</v>
      </c>
      <c r="D298" s="16">
        <v>43160</v>
      </c>
      <c r="E298" s="19">
        <v>11</v>
      </c>
      <c r="F298" s="15" t="s">
        <v>240</v>
      </c>
      <c r="G298" s="15" t="s">
        <v>242</v>
      </c>
      <c r="H298" s="230">
        <v>0</v>
      </c>
      <c r="I298" s="231">
        <v>0</v>
      </c>
      <c r="J298" s="26" t="s">
        <v>48</v>
      </c>
      <c r="K298" s="26" t="s">
        <v>102</v>
      </c>
      <c r="L298" s="26" t="s">
        <v>52</v>
      </c>
      <c r="M298" s="32" t="s">
        <v>54</v>
      </c>
      <c r="N298" s="32" t="s">
        <v>55</v>
      </c>
      <c r="O298" s="36" t="s">
        <v>190</v>
      </c>
    </row>
    <row r="299" spans="1:15" ht="85.5" x14ac:dyDescent="0.25">
      <c r="A299" s="21" t="s">
        <v>143</v>
      </c>
      <c r="B299" s="265">
        <v>80111600</v>
      </c>
      <c r="C299" s="35" t="s">
        <v>755</v>
      </c>
      <c r="D299" s="16">
        <v>43160</v>
      </c>
      <c r="E299" s="19">
        <v>11</v>
      </c>
      <c r="F299" s="15" t="s">
        <v>240</v>
      </c>
      <c r="G299" s="15" t="s">
        <v>242</v>
      </c>
      <c r="H299" s="230">
        <v>0</v>
      </c>
      <c r="I299" s="231">
        <v>0</v>
      </c>
      <c r="J299" s="26" t="s">
        <v>48</v>
      </c>
      <c r="K299" s="26" t="s">
        <v>102</v>
      </c>
      <c r="L299" s="26" t="s">
        <v>52</v>
      </c>
      <c r="M299" s="32" t="s">
        <v>54</v>
      </c>
      <c r="N299" s="32" t="s">
        <v>53</v>
      </c>
      <c r="O299" s="36" t="s">
        <v>190</v>
      </c>
    </row>
    <row r="300" spans="1:15" ht="99.75" x14ac:dyDescent="0.25">
      <c r="A300" s="21" t="s">
        <v>143</v>
      </c>
      <c r="B300" s="265">
        <v>80111600</v>
      </c>
      <c r="C300" s="35" t="s">
        <v>1689</v>
      </c>
      <c r="D300" s="16">
        <v>43132</v>
      </c>
      <c r="E300" s="19">
        <v>11</v>
      </c>
      <c r="F300" s="15" t="s">
        <v>240</v>
      </c>
      <c r="G300" s="15" t="s">
        <v>242</v>
      </c>
      <c r="H300" s="230">
        <v>0</v>
      </c>
      <c r="I300" s="231">
        <v>0</v>
      </c>
      <c r="J300" s="26" t="s">
        <v>48</v>
      </c>
      <c r="K300" s="26" t="s">
        <v>102</v>
      </c>
      <c r="L300" s="26" t="s">
        <v>52</v>
      </c>
      <c r="M300" s="32" t="s">
        <v>54</v>
      </c>
      <c r="N300" s="32" t="s">
        <v>53</v>
      </c>
      <c r="O300" s="36" t="s">
        <v>190</v>
      </c>
    </row>
    <row r="301" spans="1:15" ht="71.25" x14ac:dyDescent="0.25">
      <c r="A301" s="21" t="s">
        <v>143</v>
      </c>
      <c r="B301" s="265">
        <v>80111600</v>
      </c>
      <c r="C301" s="35" t="s">
        <v>756</v>
      </c>
      <c r="D301" s="16">
        <v>43132</v>
      </c>
      <c r="E301" s="19">
        <v>11</v>
      </c>
      <c r="F301" s="15" t="s">
        <v>240</v>
      </c>
      <c r="G301" s="15" t="s">
        <v>242</v>
      </c>
      <c r="H301" s="230">
        <v>0</v>
      </c>
      <c r="I301" s="231">
        <v>0</v>
      </c>
      <c r="J301" s="26" t="s">
        <v>48</v>
      </c>
      <c r="K301" s="26" t="s">
        <v>102</v>
      </c>
      <c r="L301" s="26" t="s">
        <v>52</v>
      </c>
      <c r="M301" s="32" t="s">
        <v>54</v>
      </c>
      <c r="N301" s="32" t="s">
        <v>53</v>
      </c>
      <c r="O301" s="36" t="s">
        <v>190</v>
      </c>
    </row>
    <row r="302" spans="1:15" ht="156.75" x14ac:dyDescent="0.25">
      <c r="A302" s="21" t="s">
        <v>143</v>
      </c>
      <c r="B302" s="265">
        <v>80111600</v>
      </c>
      <c r="C302" s="35" t="s">
        <v>757</v>
      </c>
      <c r="D302" s="16">
        <v>43101</v>
      </c>
      <c r="E302" s="19">
        <v>12</v>
      </c>
      <c r="F302" s="15" t="s">
        <v>240</v>
      </c>
      <c r="G302" s="15" t="s">
        <v>242</v>
      </c>
      <c r="H302" s="230">
        <v>101544000</v>
      </c>
      <c r="I302" s="231">
        <v>101544000</v>
      </c>
      <c r="J302" s="26" t="s">
        <v>48</v>
      </c>
      <c r="K302" s="26" t="s">
        <v>102</v>
      </c>
      <c r="L302" s="26" t="s">
        <v>52</v>
      </c>
      <c r="M302" s="32" t="s">
        <v>54</v>
      </c>
      <c r="N302" s="32" t="s">
        <v>55</v>
      </c>
      <c r="O302" s="36" t="s">
        <v>189</v>
      </c>
    </row>
    <row r="303" spans="1:15" ht="99.75" x14ac:dyDescent="0.25">
      <c r="A303" s="21" t="s">
        <v>143</v>
      </c>
      <c r="B303" s="265">
        <v>45120000</v>
      </c>
      <c r="C303" s="35" t="s">
        <v>758</v>
      </c>
      <c r="D303" s="16">
        <v>43221</v>
      </c>
      <c r="E303" s="19">
        <v>4</v>
      </c>
      <c r="F303" s="15" t="s">
        <v>238</v>
      </c>
      <c r="G303" s="15" t="s">
        <v>242</v>
      </c>
      <c r="H303" s="232">
        <v>30000000</v>
      </c>
      <c r="I303" s="233">
        <v>30000000</v>
      </c>
      <c r="J303" s="15" t="s">
        <v>48</v>
      </c>
      <c r="K303" s="15" t="s">
        <v>102</v>
      </c>
      <c r="L303" s="15" t="s">
        <v>52</v>
      </c>
      <c r="M303" s="34" t="s">
        <v>54</v>
      </c>
      <c r="N303" s="34" t="s">
        <v>55</v>
      </c>
      <c r="O303" s="36" t="s">
        <v>189</v>
      </c>
    </row>
    <row r="304" spans="1:15" ht="228" x14ac:dyDescent="0.25">
      <c r="A304" s="21" t="s">
        <v>143</v>
      </c>
      <c r="B304" s="265">
        <v>86101701</v>
      </c>
      <c r="C304" s="35" t="s">
        <v>759</v>
      </c>
      <c r="D304" s="16">
        <v>43160</v>
      </c>
      <c r="E304" s="19">
        <v>9</v>
      </c>
      <c r="F304" s="15" t="s">
        <v>240</v>
      </c>
      <c r="G304" s="15" t="s">
        <v>242</v>
      </c>
      <c r="H304" s="235">
        <f>1995280455-35176644</f>
        <v>1960103811</v>
      </c>
      <c r="I304" s="235">
        <f>1995280455-35176644</f>
        <v>1960103811</v>
      </c>
      <c r="J304" s="26" t="s">
        <v>48</v>
      </c>
      <c r="K304" s="26" t="s">
        <v>102</v>
      </c>
      <c r="L304" s="26" t="s">
        <v>52</v>
      </c>
      <c r="M304" s="32" t="s">
        <v>54</v>
      </c>
      <c r="N304" s="32" t="s">
        <v>55</v>
      </c>
      <c r="O304" s="36" t="s">
        <v>189</v>
      </c>
    </row>
    <row r="305" spans="1:15" ht="228" x14ac:dyDescent="0.25">
      <c r="A305" s="21" t="s">
        <v>143</v>
      </c>
      <c r="B305" s="265">
        <v>82101801</v>
      </c>
      <c r="C305" s="35" t="s">
        <v>760</v>
      </c>
      <c r="D305" s="16">
        <v>43160</v>
      </c>
      <c r="E305" s="19">
        <v>9</v>
      </c>
      <c r="F305" s="15" t="s">
        <v>240</v>
      </c>
      <c r="G305" s="15" t="s">
        <v>242</v>
      </c>
      <c r="H305" s="232">
        <v>2459183832</v>
      </c>
      <c r="I305" s="233">
        <v>2459183832</v>
      </c>
      <c r="J305" s="15" t="s">
        <v>48</v>
      </c>
      <c r="K305" s="15" t="s">
        <v>102</v>
      </c>
      <c r="L305" s="15" t="s">
        <v>52</v>
      </c>
      <c r="M305" s="34" t="s">
        <v>58</v>
      </c>
      <c r="N305" s="35" t="s">
        <v>57</v>
      </c>
      <c r="O305" s="36" t="s">
        <v>191</v>
      </c>
    </row>
    <row r="306" spans="1:15" ht="114" x14ac:dyDescent="0.25">
      <c r="A306" s="21" t="s">
        <v>143</v>
      </c>
      <c r="B306" s="265">
        <v>81112100</v>
      </c>
      <c r="C306" s="35" t="s">
        <v>761</v>
      </c>
      <c r="D306" s="16">
        <v>43282</v>
      </c>
      <c r="E306" s="19">
        <v>6</v>
      </c>
      <c r="F306" s="15" t="s">
        <v>237</v>
      </c>
      <c r="G306" s="15" t="s">
        <v>242</v>
      </c>
      <c r="H306" s="232">
        <v>0</v>
      </c>
      <c r="I306" s="233">
        <v>0</v>
      </c>
      <c r="J306" s="15" t="s">
        <v>48</v>
      </c>
      <c r="K306" s="15" t="s">
        <v>102</v>
      </c>
      <c r="L306" s="15" t="s">
        <v>52</v>
      </c>
      <c r="M306" s="34" t="s">
        <v>58</v>
      </c>
      <c r="N306" s="34" t="s">
        <v>57</v>
      </c>
      <c r="O306" s="36" t="s">
        <v>191</v>
      </c>
    </row>
    <row r="307" spans="1:15" ht="114" x14ac:dyDescent="0.25">
      <c r="A307" s="21" t="s">
        <v>143</v>
      </c>
      <c r="B307" s="265">
        <v>80111600</v>
      </c>
      <c r="C307" s="35" t="s">
        <v>762</v>
      </c>
      <c r="D307" s="16">
        <v>43101</v>
      </c>
      <c r="E307" s="19">
        <v>12</v>
      </c>
      <c r="F307" s="15" t="s">
        <v>240</v>
      </c>
      <c r="G307" s="15" t="s">
        <v>242</v>
      </c>
      <c r="H307" s="232">
        <v>213188189</v>
      </c>
      <c r="I307" s="233">
        <v>213188189</v>
      </c>
      <c r="J307" s="15" t="s">
        <v>48</v>
      </c>
      <c r="K307" s="15" t="s">
        <v>102</v>
      </c>
      <c r="L307" s="15" t="s">
        <v>52</v>
      </c>
      <c r="M307" s="34" t="s">
        <v>54</v>
      </c>
      <c r="N307" s="34" t="s">
        <v>55</v>
      </c>
      <c r="O307" s="36" t="s">
        <v>189</v>
      </c>
    </row>
    <row r="308" spans="1:15" ht="99.75" x14ac:dyDescent="0.25">
      <c r="A308" s="21" t="s">
        <v>143</v>
      </c>
      <c r="B308" s="265">
        <v>80111600</v>
      </c>
      <c r="C308" s="35" t="s">
        <v>763</v>
      </c>
      <c r="D308" s="16">
        <v>43101</v>
      </c>
      <c r="E308" s="19">
        <v>12</v>
      </c>
      <c r="F308" s="15" t="s">
        <v>240</v>
      </c>
      <c r="G308" s="15" t="s">
        <v>242</v>
      </c>
      <c r="H308" s="232">
        <v>282172800</v>
      </c>
      <c r="I308" s="233">
        <v>282172800</v>
      </c>
      <c r="J308" s="15" t="s">
        <v>48</v>
      </c>
      <c r="K308" s="15" t="s">
        <v>102</v>
      </c>
      <c r="L308" s="15" t="s">
        <v>52</v>
      </c>
      <c r="M308" s="34" t="s">
        <v>54</v>
      </c>
      <c r="N308" s="34" t="s">
        <v>55</v>
      </c>
      <c r="O308" s="36" t="s">
        <v>189</v>
      </c>
    </row>
    <row r="309" spans="1:15" ht="99.75" x14ac:dyDescent="0.25">
      <c r="A309" s="21" t="s">
        <v>143</v>
      </c>
      <c r="B309" s="265">
        <v>80111600</v>
      </c>
      <c r="C309" s="35" t="s">
        <v>764</v>
      </c>
      <c r="D309" s="16">
        <v>43101</v>
      </c>
      <c r="E309" s="19">
        <v>12</v>
      </c>
      <c r="F309" s="15" t="s">
        <v>240</v>
      </c>
      <c r="G309" s="15" t="s">
        <v>242</v>
      </c>
      <c r="H309" s="232">
        <v>148512000</v>
      </c>
      <c r="I309" s="233">
        <v>148512000</v>
      </c>
      <c r="J309" s="15" t="s">
        <v>48</v>
      </c>
      <c r="K309" s="15" t="s">
        <v>102</v>
      </c>
      <c r="L309" s="15" t="s">
        <v>52</v>
      </c>
      <c r="M309" s="34" t="s">
        <v>54</v>
      </c>
      <c r="N309" s="34" t="s">
        <v>61</v>
      </c>
      <c r="O309" s="36" t="s">
        <v>189</v>
      </c>
    </row>
    <row r="310" spans="1:15" ht="185.25" x14ac:dyDescent="0.25">
      <c r="A310" s="21" t="s">
        <v>143</v>
      </c>
      <c r="B310" s="265">
        <v>80111600</v>
      </c>
      <c r="C310" s="35" t="s">
        <v>765</v>
      </c>
      <c r="D310" s="16">
        <v>43101</v>
      </c>
      <c r="E310" s="19">
        <v>12</v>
      </c>
      <c r="F310" s="15" t="s">
        <v>240</v>
      </c>
      <c r="G310" s="15" t="s">
        <v>242</v>
      </c>
      <c r="H310" s="232">
        <v>44344680</v>
      </c>
      <c r="I310" s="233">
        <v>44344680</v>
      </c>
      <c r="J310" s="15" t="s">
        <v>48</v>
      </c>
      <c r="K310" s="15" t="s">
        <v>102</v>
      </c>
      <c r="L310" s="15" t="s">
        <v>52</v>
      </c>
      <c r="M310" s="34" t="s">
        <v>54</v>
      </c>
      <c r="N310" s="34" t="s">
        <v>55</v>
      </c>
      <c r="O310" s="36" t="s">
        <v>189</v>
      </c>
    </row>
    <row r="311" spans="1:15" ht="99.75" x14ac:dyDescent="0.25">
      <c r="A311" s="21" t="s">
        <v>143</v>
      </c>
      <c r="B311" s="265">
        <v>80111600</v>
      </c>
      <c r="C311" s="35" t="s">
        <v>766</v>
      </c>
      <c r="D311" s="16">
        <v>43101</v>
      </c>
      <c r="E311" s="19">
        <v>12</v>
      </c>
      <c r="F311" s="15" t="s">
        <v>240</v>
      </c>
      <c r="G311" s="15" t="s">
        <v>242</v>
      </c>
      <c r="H311" s="232">
        <v>57000000</v>
      </c>
      <c r="I311" s="233">
        <v>57000000</v>
      </c>
      <c r="J311" s="15" t="s">
        <v>48</v>
      </c>
      <c r="K311" s="15" t="s">
        <v>102</v>
      </c>
      <c r="L311" s="15" t="s">
        <v>52</v>
      </c>
      <c r="M311" s="34" t="s">
        <v>54</v>
      </c>
      <c r="N311" s="34" t="s">
        <v>61</v>
      </c>
      <c r="O311" s="36" t="s">
        <v>189</v>
      </c>
    </row>
    <row r="312" spans="1:15" ht="128.25" x14ac:dyDescent="0.25">
      <c r="A312" s="21" t="s">
        <v>143</v>
      </c>
      <c r="B312" s="32">
        <v>86101701</v>
      </c>
      <c r="C312" s="35" t="s">
        <v>767</v>
      </c>
      <c r="D312" s="28">
        <v>43101</v>
      </c>
      <c r="E312" s="229">
        <v>12</v>
      </c>
      <c r="F312" s="26" t="s">
        <v>240</v>
      </c>
      <c r="G312" s="26" t="s">
        <v>242</v>
      </c>
      <c r="H312" s="230">
        <v>0</v>
      </c>
      <c r="I312" s="231">
        <v>0</v>
      </c>
      <c r="J312" s="26" t="s">
        <v>48</v>
      </c>
      <c r="K312" s="26" t="s">
        <v>102</v>
      </c>
      <c r="L312" s="26" t="s">
        <v>52</v>
      </c>
      <c r="M312" s="32" t="s">
        <v>54</v>
      </c>
      <c r="N312" s="32" t="s">
        <v>61</v>
      </c>
      <c r="O312" s="36" t="s">
        <v>190</v>
      </c>
    </row>
    <row r="313" spans="1:15" ht="99.75" x14ac:dyDescent="0.25">
      <c r="A313" s="21" t="s">
        <v>143</v>
      </c>
      <c r="B313" s="32">
        <v>80111600</v>
      </c>
      <c r="C313" s="244" t="s">
        <v>768</v>
      </c>
      <c r="D313" s="28">
        <v>43101</v>
      </c>
      <c r="E313" s="229">
        <v>7</v>
      </c>
      <c r="F313" s="26" t="s">
        <v>240</v>
      </c>
      <c r="G313" s="26" t="s">
        <v>242</v>
      </c>
      <c r="H313" s="230">
        <v>74256000</v>
      </c>
      <c r="I313" s="231">
        <v>74256000</v>
      </c>
      <c r="J313" s="26" t="s">
        <v>48</v>
      </c>
      <c r="K313" s="26" t="s">
        <v>102</v>
      </c>
      <c r="L313" s="26" t="s">
        <v>52</v>
      </c>
      <c r="M313" s="32" t="s">
        <v>54</v>
      </c>
      <c r="N313" s="32" t="s">
        <v>55</v>
      </c>
      <c r="O313" s="36" t="s">
        <v>190</v>
      </c>
    </row>
    <row r="314" spans="1:15" ht="99.75" x14ac:dyDescent="0.25">
      <c r="A314" s="21" t="s">
        <v>143</v>
      </c>
      <c r="B314" s="32">
        <v>86101701</v>
      </c>
      <c r="C314" s="35" t="s">
        <v>769</v>
      </c>
      <c r="D314" s="16">
        <v>43101</v>
      </c>
      <c r="E314" s="19">
        <v>12</v>
      </c>
      <c r="F314" s="15" t="s">
        <v>240</v>
      </c>
      <c r="G314" s="15" t="s">
        <v>242</v>
      </c>
      <c r="H314" s="232">
        <v>200000000</v>
      </c>
      <c r="I314" s="233">
        <v>200000000</v>
      </c>
      <c r="J314" s="15" t="s">
        <v>48</v>
      </c>
      <c r="K314" s="15" t="s">
        <v>102</v>
      </c>
      <c r="L314" s="15" t="s">
        <v>52</v>
      </c>
      <c r="M314" s="34" t="s">
        <v>58</v>
      </c>
      <c r="N314" s="35" t="s">
        <v>63</v>
      </c>
      <c r="O314" s="36" t="s">
        <v>191</v>
      </c>
    </row>
    <row r="315" spans="1:15" ht="99.75" x14ac:dyDescent="0.25">
      <c r="A315" s="21" t="s">
        <v>143</v>
      </c>
      <c r="B315" s="32">
        <v>86101701</v>
      </c>
      <c r="C315" s="35" t="s">
        <v>770</v>
      </c>
      <c r="D315" s="16">
        <v>43101</v>
      </c>
      <c r="E315" s="19">
        <v>12</v>
      </c>
      <c r="F315" s="15" t="s">
        <v>237</v>
      </c>
      <c r="G315" s="15" t="s">
        <v>242</v>
      </c>
      <c r="H315" s="232">
        <v>150000000</v>
      </c>
      <c r="I315" s="233">
        <v>150000000</v>
      </c>
      <c r="J315" s="15" t="s">
        <v>48</v>
      </c>
      <c r="K315" s="15" t="s">
        <v>102</v>
      </c>
      <c r="L315" s="15" t="s">
        <v>52</v>
      </c>
      <c r="M315" s="34" t="s">
        <v>58</v>
      </c>
      <c r="N315" s="34" t="s">
        <v>63</v>
      </c>
      <c r="O315" s="36" t="s">
        <v>191</v>
      </c>
    </row>
    <row r="316" spans="1:15" ht="99.75" x14ac:dyDescent="0.25">
      <c r="A316" s="21" t="s">
        <v>143</v>
      </c>
      <c r="B316" s="32">
        <v>86101701</v>
      </c>
      <c r="C316" s="35" t="s">
        <v>771</v>
      </c>
      <c r="D316" s="16">
        <v>43160</v>
      </c>
      <c r="E316" s="19">
        <v>9</v>
      </c>
      <c r="F316" s="15" t="s">
        <v>237</v>
      </c>
      <c r="G316" s="15" t="s">
        <v>242</v>
      </c>
      <c r="H316" s="232">
        <v>200000000</v>
      </c>
      <c r="I316" s="233">
        <v>200000000</v>
      </c>
      <c r="J316" s="15" t="s">
        <v>48</v>
      </c>
      <c r="K316" s="15" t="s">
        <v>102</v>
      </c>
      <c r="L316" s="15" t="s">
        <v>52</v>
      </c>
      <c r="M316" s="34" t="s">
        <v>54</v>
      </c>
      <c r="N316" s="35" t="s">
        <v>55</v>
      </c>
      <c r="O316" s="36" t="s">
        <v>189</v>
      </c>
    </row>
    <row r="317" spans="1:15" ht="128.25" x14ac:dyDescent="0.25">
      <c r="A317" s="21" t="s">
        <v>143</v>
      </c>
      <c r="B317" s="32">
        <v>80111616</v>
      </c>
      <c r="C317" s="236" t="s">
        <v>1027</v>
      </c>
      <c r="D317" s="28">
        <v>43101</v>
      </c>
      <c r="E317" s="229">
        <v>12</v>
      </c>
      <c r="F317" s="26" t="s">
        <v>1011</v>
      </c>
      <c r="G317" s="26" t="s">
        <v>1018</v>
      </c>
      <c r="H317" s="230">
        <v>26376000</v>
      </c>
      <c r="I317" s="231">
        <v>26376000</v>
      </c>
      <c r="J317" s="26" t="s">
        <v>48</v>
      </c>
      <c r="K317" s="26" t="s">
        <v>102</v>
      </c>
      <c r="L317" s="26" t="s">
        <v>52</v>
      </c>
      <c r="M317" s="237" t="s">
        <v>54</v>
      </c>
      <c r="N317" s="237" t="s">
        <v>59</v>
      </c>
      <c r="O317" s="36" t="s">
        <v>190</v>
      </c>
    </row>
    <row r="318" spans="1:15" ht="128.25" x14ac:dyDescent="0.25">
      <c r="A318" s="21" t="s">
        <v>143</v>
      </c>
      <c r="B318" s="32">
        <v>80111616</v>
      </c>
      <c r="C318" s="236" t="s">
        <v>1028</v>
      </c>
      <c r="D318" s="28">
        <v>43101</v>
      </c>
      <c r="E318" s="229">
        <v>12</v>
      </c>
      <c r="F318" s="26" t="s">
        <v>1011</v>
      </c>
      <c r="G318" s="26" t="s">
        <v>1018</v>
      </c>
      <c r="H318" s="230">
        <v>26376000</v>
      </c>
      <c r="I318" s="231">
        <v>26376000</v>
      </c>
      <c r="J318" s="26" t="s">
        <v>48</v>
      </c>
      <c r="K318" s="26" t="s">
        <v>102</v>
      </c>
      <c r="L318" s="26" t="s">
        <v>52</v>
      </c>
      <c r="M318" s="237" t="s">
        <v>54</v>
      </c>
      <c r="N318" s="237" t="s">
        <v>59</v>
      </c>
      <c r="O318" s="36" t="s">
        <v>190</v>
      </c>
    </row>
    <row r="319" spans="1:15" ht="128.25" x14ac:dyDescent="0.25">
      <c r="A319" s="21" t="s">
        <v>143</v>
      </c>
      <c r="B319" s="32">
        <v>80111616</v>
      </c>
      <c r="C319" s="236" t="s">
        <v>1029</v>
      </c>
      <c r="D319" s="28">
        <v>43101</v>
      </c>
      <c r="E319" s="229">
        <v>12</v>
      </c>
      <c r="F319" s="26" t="s">
        <v>1011</v>
      </c>
      <c r="G319" s="26" t="s">
        <v>1018</v>
      </c>
      <c r="H319" s="230">
        <v>26376000</v>
      </c>
      <c r="I319" s="231">
        <v>26376000</v>
      </c>
      <c r="J319" s="26" t="s">
        <v>48</v>
      </c>
      <c r="K319" s="26" t="s">
        <v>102</v>
      </c>
      <c r="L319" s="26" t="s">
        <v>52</v>
      </c>
      <c r="M319" s="237" t="s">
        <v>54</v>
      </c>
      <c r="N319" s="237" t="s">
        <v>59</v>
      </c>
      <c r="O319" s="36" t="s">
        <v>190</v>
      </c>
    </row>
    <row r="320" spans="1:15" ht="128.25" x14ac:dyDescent="0.25">
      <c r="A320" s="21" t="s">
        <v>143</v>
      </c>
      <c r="B320" s="32">
        <v>80111616</v>
      </c>
      <c r="C320" s="236" t="s">
        <v>1030</v>
      </c>
      <c r="D320" s="28">
        <v>43101</v>
      </c>
      <c r="E320" s="229">
        <v>12</v>
      </c>
      <c r="F320" s="26" t="s">
        <v>1011</v>
      </c>
      <c r="G320" s="26" t="s">
        <v>1018</v>
      </c>
      <c r="H320" s="230">
        <v>26376000</v>
      </c>
      <c r="I320" s="231">
        <v>26376000</v>
      </c>
      <c r="J320" s="26" t="s">
        <v>48</v>
      </c>
      <c r="K320" s="26" t="s">
        <v>102</v>
      </c>
      <c r="L320" s="26" t="s">
        <v>52</v>
      </c>
      <c r="M320" s="237" t="s">
        <v>54</v>
      </c>
      <c r="N320" s="237" t="s">
        <v>59</v>
      </c>
      <c r="O320" s="36" t="s">
        <v>190</v>
      </c>
    </row>
    <row r="321" spans="1:15" ht="128.25" x14ac:dyDescent="0.25">
      <c r="A321" s="21" t="s">
        <v>143</v>
      </c>
      <c r="B321" s="32">
        <v>80111616</v>
      </c>
      <c r="C321" s="236" t="s">
        <v>1031</v>
      </c>
      <c r="D321" s="28">
        <v>43101</v>
      </c>
      <c r="E321" s="229">
        <v>12</v>
      </c>
      <c r="F321" s="26" t="s">
        <v>1011</v>
      </c>
      <c r="G321" s="26" t="s">
        <v>1018</v>
      </c>
      <c r="H321" s="230">
        <v>26376000</v>
      </c>
      <c r="I321" s="231">
        <v>26376000</v>
      </c>
      <c r="J321" s="26" t="s">
        <v>48</v>
      </c>
      <c r="K321" s="26" t="s">
        <v>102</v>
      </c>
      <c r="L321" s="26" t="s">
        <v>52</v>
      </c>
      <c r="M321" s="237" t="s">
        <v>54</v>
      </c>
      <c r="N321" s="237" t="s">
        <v>59</v>
      </c>
      <c r="O321" s="36" t="s">
        <v>190</v>
      </c>
    </row>
    <row r="322" spans="1:15" ht="128.25" x14ac:dyDescent="0.25">
      <c r="A322" s="21" t="s">
        <v>143</v>
      </c>
      <c r="B322" s="32">
        <v>80111616</v>
      </c>
      <c r="C322" s="236" t="s">
        <v>1032</v>
      </c>
      <c r="D322" s="28">
        <v>43101</v>
      </c>
      <c r="E322" s="229">
        <v>12</v>
      </c>
      <c r="F322" s="26" t="s">
        <v>1011</v>
      </c>
      <c r="G322" s="26" t="s">
        <v>1018</v>
      </c>
      <c r="H322" s="230">
        <v>26376000</v>
      </c>
      <c r="I322" s="231">
        <v>26376000</v>
      </c>
      <c r="J322" s="26" t="s">
        <v>48</v>
      </c>
      <c r="K322" s="26" t="s">
        <v>102</v>
      </c>
      <c r="L322" s="26" t="s">
        <v>52</v>
      </c>
      <c r="M322" s="237" t="s">
        <v>54</v>
      </c>
      <c r="N322" s="237" t="s">
        <v>59</v>
      </c>
      <c r="O322" s="36" t="s">
        <v>190</v>
      </c>
    </row>
    <row r="323" spans="1:15" ht="128.25" x14ac:dyDescent="0.25">
      <c r="A323" s="21" t="s">
        <v>143</v>
      </c>
      <c r="B323" s="32">
        <v>80111616</v>
      </c>
      <c r="C323" s="236" t="s">
        <v>1033</v>
      </c>
      <c r="D323" s="28">
        <v>43101</v>
      </c>
      <c r="E323" s="229">
        <v>12</v>
      </c>
      <c r="F323" s="26" t="s">
        <v>1011</v>
      </c>
      <c r="G323" s="26" t="s">
        <v>1018</v>
      </c>
      <c r="H323" s="230">
        <v>26376000</v>
      </c>
      <c r="I323" s="231">
        <v>26376000</v>
      </c>
      <c r="J323" s="26" t="s">
        <v>48</v>
      </c>
      <c r="K323" s="26" t="s">
        <v>102</v>
      </c>
      <c r="L323" s="26" t="s">
        <v>52</v>
      </c>
      <c r="M323" s="237" t="s">
        <v>54</v>
      </c>
      <c r="N323" s="237" t="s">
        <v>59</v>
      </c>
      <c r="O323" s="36" t="s">
        <v>190</v>
      </c>
    </row>
    <row r="324" spans="1:15" ht="128.25" x14ac:dyDescent="0.25">
      <c r="A324" s="21" t="s">
        <v>143</v>
      </c>
      <c r="B324" s="32">
        <v>80111616</v>
      </c>
      <c r="C324" s="236" t="s">
        <v>1034</v>
      </c>
      <c r="D324" s="28">
        <v>43313</v>
      </c>
      <c r="E324" s="229">
        <v>6</v>
      </c>
      <c r="F324" s="26" t="s">
        <v>1011</v>
      </c>
      <c r="G324" s="26" t="s">
        <v>1018</v>
      </c>
      <c r="H324" s="230">
        <v>13188000</v>
      </c>
      <c r="I324" s="231">
        <v>13188000</v>
      </c>
      <c r="J324" s="26" t="s">
        <v>48</v>
      </c>
      <c r="K324" s="26" t="s">
        <v>102</v>
      </c>
      <c r="L324" s="26" t="s">
        <v>52</v>
      </c>
      <c r="M324" s="237" t="s">
        <v>54</v>
      </c>
      <c r="N324" s="237" t="s">
        <v>59</v>
      </c>
      <c r="O324" s="36" t="s">
        <v>190</v>
      </c>
    </row>
    <row r="325" spans="1:15" ht="128.25" x14ac:dyDescent="0.25">
      <c r="A325" s="21" t="s">
        <v>143</v>
      </c>
      <c r="B325" s="32">
        <v>80111616</v>
      </c>
      <c r="C325" s="236" t="s">
        <v>1035</v>
      </c>
      <c r="D325" s="28">
        <v>43191</v>
      </c>
      <c r="E325" s="229">
        <v>4</v>
      </c>
      <c r="F325" s="26" t="s">
        <v>1011</v>
      </c>
      <c r="G325" s="26" t="s">
        <v>1018</v>
      </c>
      <c r="H325" s="230">
        <v>8455924</v>
      </c>
      <c r="I325" s="231">
        <v>8455924</v>
      </c>
      <c r="J325" s="26" t="s">
        <v>48</v>
      </c>
      <c r="K325" s="26" t="s">
        <v>102</v>
      </c>
      <c r="L325" s="26" t="s">
        <v>52</v>
      </c>
      <c r="M325" s="237" t="s">
        <v>54</v>
      </c>
      <c r="N325" s="237" t="s">
        <v>59</v>
      </c>
      <c r="O325" s="36" t="s">
        <v>190</v>
      </c>
    </row>
    <row r="326" spans="1:15" ht="128.25" x14ac:dyDescent="0.25">
      <c r="A326" s="21" t="s">
        <v>143</v>
      </c>
      <c r="B326" s="32">
        <v>80111616</v>
      </c>
      <c r="C326" s="236" t="s">
        <v>1036</v>
      </c>
      <c r="D326" s="28">
        <v>43101</v>
      </c>
      <c r="E326" s="229">
        <v>12</v>
      </c>
      <c r="F326" s="26" t="s">
        <v>1011</v>
      </c>
      <c r="G326" s="26" t="s">
        <v>1018</v>
      </c>
      <c r="H326" s="230">
        <v>8792000</v>
      </c>
      <c r="I326" s="231">
        <v>8792000</v>
      </c>
      <c r="J326" s="26" t="s">
        <v>48</v>
      </c>
      <c r="K326" s="26" t="s">
        <v>102</v>
      </c>
      <c r="L326" s="26" t="s">
        <v>52</v>
      </c>
      <c r="M326" s="237" t="s">
        <v>54</v>
      </c>
      <c r="N326" s="237" t="s">
        <v>59</v>
      </c>
      <c r="O326" s="36" t="s">
        <v>190</v>
      </c>
    </row>
    <row r="327" spans="1:15" ht="128.25" x14ac:dyDescent="0.25">
      <c r="A327" s="21" t="s">
        <v>143</v>
      </c>
      <c r="B327" s="32">
        <v>80111616</v>
      </c>
      <c r="C327" s="236" t="s">
        <v>1037</v>
      </c>
      <c r="D327" s="28">
        <v>43221</v>
      </c>
      <c r="E327" s="229">
        <v>12</v>
      </c>
      <c r="F327" s="26" t="s">
        <v>1011</v>
      </c>
      <c r="G327" s="26" t="s">
        <v>1018</v>
      </c>
      <c r="H327" s="230">
        <v>10569905</v>
      </c>
      <c r="I327" s="231">
        <v>10569905</v>
      </c>
      <c r="J327" s="26" t="s">
        <v>48</v>
      </c>
      <c r="K327" s="26" t="s">
        <v>102</v>
      </c>
      <c r="L327" s="26" t="s">
        <v>52</v>
      </c>
      <c r="M327" s="237" t="s">
        <v>54</v>
      </c>
      <c r="N327" s="237" t="s">
        <v>59</v>
      </c>
      <c r="O327" s="36" t="s">
        <v>190</v>
      </c>
    </row>
    <row r="328" spans="1:15" ht="128.25" x14ac:dyDescent="0.25">
      <c r="A328" s="21" t="s">
        <v>143</v>
      </c>
      <c r="B328" s="32">
        <v>80111616</v>
      </c>
      <c r="C328" s="236" t="s">
        <v>1038</v>
      </c>
      <c r="D328" s="28">
        <v>43101</v>
      </c>
      <c r="E328" s="229">
        <v>12</v>
      </c>
      <c r="F328" s="26" t="s">
        <v>1011</v>
      </c>
      <c r="G328" s="26" t="s">
        <v>1018</v>
      </c>
      <c r="H328" s="230">
        <v>19361905</v>
      </c>
      <c r="I328" s="231">
        <v>19361905</v>
      </c>
      <c r="J328" s="26" t="s">
        <v>48</v>
      </c>
      <c r="K328" s="26" t="s">
        <v>102</v>
      </c>
      <c r="L328" s="26" t="s">
        <v>52</v>
      </c>
      <c r="M328" s="237" t="s">
        <v>54</v>
      </c>
      <c r="N328" s="237" t="s">
        <v>59</v>
      </c>
      <c r="O328" s="36" t="s">
        <v>190</v>
      </c>
    </row>
    <row r="329" spans="1:15" ht="128.25" x14ac:dyDescent="0.25">
      <c r="A329" s="21" t="s">
        <v>143</v>
      </c>
      <c r="B329" s="32">
        <v>80111616</v>
      </c>
      <c r="C329" s="236" t="s">
        <v>1039</v>
      </c>
      <c r="D329" s="28">
        <v>43101</v>
      </c>
      <c r="E329" s="229">
        <v>12</v>
      </c>
      <c r="F329" s="26" t="s">
        <v>1011</v>
      </c>
      <c r="G329" s="26" t="s">
        <v>1018</v>
      </c>
      <c r="H329" s="230">
        <v>17163905</v>
      </c>
      <c r="I329" s="231">
        <v>17163905</v>
      </c>
      <c r="J329" s="26" t="s">
        <v>48</v>
      </c>
      <c r="K329" s="26" t="s">
        <v>102</v>
      </c>
      <c r="L329" s="26" t="s">
        <v>52</v>
      </c>
      <c r="M329" s="237" t="s">
        <v>54</v>
      </c>
      <c r="N329" s="237" t="s">
        <v>59</v>
      </c>
      <c r="O329" s="36" t="s">
        <v>190</v>
      </c>
    </row>
    <row r="330" spans="1:15" ht="128.25" x14ac:dyDescent="0.25">
      <c r="A330" s="21" t="s">
        <v>143</v>
      </c>
      <c r="B330" s="32">
        <v>80111616</v>
      </c>
      <c r="C330" s="236" t="s">
        <v>1040</v>
      </c>
      <c r="D330" s="28">
        <v>43313</v>
      </c>
      <c r="E330" s="229">
        <v>12</v>
      </c>
      <c r="F330" s="26" t="s">
        <v>1011</v>
      </c>
      <c r="G330" s="26" t="s">
        <v>1018</v>
      </c>
      <c r="H330" s="230">
        <v>27901848</v>
      </c>
      <c r="I330" s="231">
        <v>27901848</v>
      </c>
      <c r="J330" s="26" t="s">
        <v>48</v>
      </c>
      <c r="K330" s="26" t="s">
        <v>102</v>
      </c>
      <c r="L330" s="26" t="s">
        <v>52</v>
      </c>
      <c r="M330" s="237" t="s">
        <v>54</v>
      </c>
      <c r="N330" s="237" t="s">
        <v>59</v>
      </c>
      <c r="O330" s="36" t="s">
        <v>190</v>
      </c>
    </row>
    <row r="331" spans="1:15" ht="128.25" x14ac:dyDescent="0.25">
      <c r="A331" s="21" t="s">
        <v>143</v>
      </c>
      <c r="B331" s="32">
        <v>86101701</v>
      </c>
      <c r="C331" s="236" t="s">
        <v>1041</v>
      </c>
      <c r="D331" s="28">
        <v>43101</v>
      </c>
      <c r="E331" s="229">
        <v>12</v>
      </c>
      <c r="F331" s="26" t="s">
        <v>1011</v>
      </c>
      <c r="G331" s="26" t="s">
        <v>1018</v>
      </c>
      <c r="H331" s="230">
        <v>15288000</v>
      </c>
      <c r="I331" s="231">
        <v>15288000</v>
      </c>
      <c r="J331" s="26" t="s">
        <v>48</v>
      </c>
      <c r="K331" s="26" t="s">
        <v>102</v>
      </c>
      <c r="L331" s="26" t="s">
        <v>52</v>
      </c>
      <c r="M331" s="237" t="s">
        <v>54</v>
      </c>
      <c r="N331" s="237" t="s">
        <v>59</v>
      </c>
      <c r="O331" s="36" t="s">
        <v>190</v>
      </c>
    </row>
    <row r="332" spans="1:15" ht="128.25" x14ac:dyDescent="0.25">
      <c r="A332" s="21" t="s">
        <v>143</v>
      </c>
      <c r="B332" s="32">
        <v>86101701</v>
      </c>
      <c r="C332" s="236" t="s">
        <v>1042</v>
      </c>
      <c r="D332" s="28">
        <v>43101</v>
      </c>
      <c r="E332" s="229">
        <v>12</v>
      </c>
      <c r="F332" s="26" t="s">
        <v>1011</v>
      </c>
      <c r="G332" s="26" t="s">
        <v>1018</v>
      </c>
      <c r="H332" s="230">
        <v>15288000</v>
      </c>
      <c r="I332" s="231">
        <v>15288000</v>
      </c>
      <c r="J332" s="26" t="s">
        <v>48</v>
      </c>
      <c r="K332" s="26" t="s">
        <v>102</v>
      </c>
      <c r="L332" s="26" t="s">
        <v>52</v>
      </c>
      <c r="M332" s="237" t="s">
        <v>54</v>
      </c>
      <c r="N332" s="237" t="s">
        <v>59</v>
      </c>
      <c r="O332" s="36" t="s">
        <v>190</v>
      </c>
    </row>
    <row r="333" spans="1:15" ht="128.25" x14ac:dyDescent="0.25">
      <c r="A333" s="21" t="s">
        <v>143</v>
      </c>
      <c r="B333" s="32">
        <v>86101701</v>
      </c>
      <c r="C333" s="236" t="s">
        <v>1043</v>
      </c>
      <c r="D333" s="28">
        <v>43101</v>
      </c>
      <c r="E333" s="229">
        <v>12</v>
      </c>
      <c r="F333" s="26" t="s">
        <v>1011</v>
      </c>
      <c r="G333" s="26" t="s">
        <v>1018</v>
      </c>
      <c r="H333" s="230">
        <v>15288000</v>
      </c>
      <c r="I333" s="231">
        <v>15288000</v>
      </c>
      <c r="J333" s="26" t="s">
        <v>48</v>
      </c>
      <c r="K333" s="26" t="s">
        <v>102</v>
      </c>
      <c r="L333" s="26" t="s">
        <v>52</v>
      </c>
      <c r="M333" s="237" t="s">
        <v>54</v>
      </c>
      <c r="N333" s="237" t="s">
        <v>59</v>
      </c>
      <c r="O333" s="36" t="s">
        <v>190</v>
      </c>
    </row>
    <row r="334" spans="1:15" ht="128.25" x14ac:dyDescent="0.25">
      <c r="A334" s="21" t="s">
        <v>143</v>
      </c>
      <c r="B334" s="32">
        <v>86101701</v>
      </c>
      <c r="C334" s="236" t="s">
        <v>1044</v>
      </c>
      <c r="D334" s="28">
        <v>43101</v>
      </c>
      <c r="E334" s="229">
        <v>12</v>
      </c>
      <c r="F334" s="26" t="s">
        <v>1011</v>
      </c>
      <c r="G334" s="26" t="s">
        <v>1018</v>
      </c>
      <c r="H334" s="230">
        <v>15288000</v>
      </c>
      <c r="I334" s="231">
        <v>15288000</v>
      </c>
      <c r="J334" s="26" t="s">
        <v>48</v>
      </c>
      <c r="K334" s="26" t="s">
        <v>102</v>
      </c>
      <c r="L334" s="26" t="s">
        <v>52</v>
      </c>
      <c r="M334" s="237" t="s">
        <v>54</v>
      </c>
      <c r="N334" s="237" t="s">
        <v>59</v>
      </c>
      <c r="O334" s="36" t="s">
        <v>190</v>
      </c>
    </row>
    <row r="335" spans="1:15" ht="128.25" x14ac:dyDescent="0.25">
      <c r="A335" s="21" t="s">
        <v>143</v>
      </c>
      <c r="B335" s="32">
        <v>86101701</v>
      </c>
      <c r="C335" s="236" t="s">
        <v>1045</v>
      </c>
      <c r="D335" s="28">
        <v>43101</v>
      </c>
      <c r="E335" s="229">
        <v>12</v>
      </c>
      <c r="F335" s="26" t="s">
        <v>1011</v>
      </c>
      <c r="G335" s="26" t="s">
        <v>1018</v>
      </c>
      <c r="H335" s="230">
        <v>15288000</v>
      </c>
      <c r="I335" s="231">
        <v>15288000</v>
      </c>
      <c r="J335" s="26" t="s">
        <v>48</v>
      </c>
      <c r="K335" s="26" t="s">
        <v>102</v>
      </c>
      <c r="L335" s="26" t="s">
        <v>52</v>
      </c>
      <c r="M335" s="237" t="s">
        <v>54</v>
      </c>
      <c r="N335" s="237" t="s">
        <v>59</v>
      </c>
      <c r="O335" s="36" t="s">
        <v>190</v>
      </c>
    </row>
    <row r="336" spans="1:15" ht="128.25" x14ac:dyDescent="0.25">
      <c r="A336" s="21" t="s">
        <v>143</v>
      </c>
      <c r="B336" s="32">
        <v>86101701</v>
      </c>
      <c r="C336" s="236" t="s">
        <v>1046</v>
      </c>
      <c r="D336" s="28">
        <v>43101</v>
      </c>
      <c r="E336" s="229">
        <v>12</v>
      </c>
      <c r="F336" s="26" t="s">
        <v>1011</v>
      </c>
      <c r="G336" s="26" t="s">
        <v>1018</v>
      </c>
      <c r="H336" s="230">
        <v>15288000</v>
      </c>
      <c r="I336" s="231">
        <v>15288000</v>
      </c>
      <c r="J336" s="26" t="s">
        <v>48</v>
      </c>
      <c r="K336" s="26" t="s">
        <v>102</v>
      </c>
      <c r="L336" s="26" t="s">
        <v>52</v>
      </c>
      <c r="M336" s="237" t="s">
        <v>54</v>
      </c>
      <c r="N336" s="237" t="s">
        <v>59</v>
      </c>
      <c r="O336" s="36" t="s">
        <v>190</v>
      </c>
    </row>
    <row r="337" spans="1:15" ht="128.25" x14ac:dyDescent="0.25">
      <c r="A337" s="21" t="s">
        <v>143</v>
      </c>
      <c r="B337" s="32">
        <v>86101701</v>
      </c>
      <c r="C337" s="236" t="s">
        <v>1047</v>
      </c>
      <c r="D337" s="28">
        <v>43101</v>
      </c>
      <c r="E337" s="229">
        <v>12</v>
      </c>
      <c r="F337" s="26" t="s">
        <v>1011</v>
      </c>
      <c r="G337" s="26" t="s">
        <v>1018</v>
      </c>
      <c r="H337" s="230">
        <v>15288000</v>
      </c>
      <c r="I337" s="231">
        <v>15288000</v>
      </c>
      <c r="J337" s="26" t="s">
        <v>48</v>
      </c>
      <c r="K337" s="26" t="s">
        <v>102</v>
      </c>
      <c r="L337" s="26" t="s">
        <v>52</v>
      </c>
      <c r="M337" s="237" t="s">
        <v>54</v>
      </c>
      <c r="N337" s="237" t="s">
        <v>59</v>
      </c>
      <c r="O337" s="36" t="s">
        <v>190</v>
      </c>
    </row>
    <row r="338" spans="1:15" ht="114" x14ac:dyDescent="0.25">
      <c r="A338" s="21" t="s">
        <v>143</v>
      </c>
      <c r="B338" s="32">
        <v>80111616</v>
      </c>
      <c r="C338" s="236" t="s">
        <v>1048</v>
      </c>
      <c r="D338" s="28">
        <v>43101</v>
      </c>
      <c r="E338" s="229">
        <v>12</v>
      </c>
      <c r="F338" s="26" t="s">
        <v>1011</v>
      </c>
      <c r="G338" s="26" t="s">
        <v>1018</v>
      </c>
      <c r="H338" s="230">
        <v>26376000</v>
      </c>
      <c r="I338" s="231">
        <v>26376000</v>
      </c>
      <c r="J338" s="26" t="s">
        <v>48</v>
      </c>
      <c r="K338" s="26" t="s">
        <v>102</v>
      </c>
      <c r="L338" s="26" t="s">
        <v>52</v>
      </c>
      <c r="M338" s="237" t="s">
        <v>58</v>
      </c>
      <c r="N338" s="237" t="s">
        <v>57</v>
      </c>
      <c r="O338" s="36" t="s">
        <v>191</v>
      </c>
    </row>
    <row r="339" spans="1:15" ht="114" x14ac:dyDescent="0.25">
      <c r="A339" s="21" t="s">
        <v>143</v>
      </c>
      <c r="B339" s="32">
        <v>80111616</v>
      </c>
      <c r="C339" s="236" t="s">
        <v>1049</v>
      </c>
      <c r="D339" s="28">
        <v>43101</v>
      </c>
      <c r="E339" s="229">
        <v>12</v>
      </c>
      <c r="F339" s="26" t="s">
        <v>1011</v>
      </c>
      <c r="G339" s="26" t="s">
        <v>1018</v>
      </c>
      <c r="H339" s="230">
        <v>26376000</v>
      </c>
      <c r="I339" s="231">
        <v>26376000</v>
      </c>
      <c r="J339" s="26" t="s">
        <v>48</v>
      </c>
      <c r="K339" s="26" t="s">
        <v>102</v>
      </c>
      <c r="L339" s="26" t="s">
        <v>52</v>
      </c>
      <c r="M339" s="237" t="s">
        <v>58</v>
      </c>
      <c r="N339" s="237" t="s">
        <v>57</v>
      </c>
      <c r="O339" s="36" t="s">
        <v>191</v>
      </c>
    </row>
    <row r="340" spans="1:15" ht="99.75" x14ac:dyDescent="0.25">
      <c r="A340" s="21" t="s">
        <v>143</v>
      </c>
      <c r="B340" s="32">
        <v>80111600</v>
      </c>
      <c r="C340" s="236" t="s">
        <v>1050</v>
      </c>
      <c r="D340" s="28">
        <v>43160</v>
      </c>
      <c r="E340" s="229">
        <v>5</v>
      </c>
      <c r="F340" s="26" t="s">
        <v>1011</v>
      </c>
      <c r="G340" s="26" t="s">
        <v>1018</v>
      </c>
      <c r="H340" s="230">
        <v>12331545</v>
      </c>
      <c r="I340" s="231">
        <v>12331545</v>
      </c>
      <c r="J340" s="26" t="s">
        <v>48</v>
      </c>
      <c r="K340" s="26" t="s">
        <v>102</v>
      </c>
      <c r="L340" s="26" t="s">
        <v>52</v>
      </c>
      <c r="M340" s="237" t="s">
        <v>54</v>
      </c>
      <c r="N340" s="237" t="s">
        <v>53</v>
      </c>
      <c r="O340" s="36" t="s">
        <v>190</v>
      </c>
    </row>
    <row r="341" spans="1:15" ht="85.5" x14ac:dyDescent="0.25">
      <c r="A341" s="21" t="s">
        <v>143</v>
      </c>
      <c r="B341" s="32">
        <v>80111600</v>
      </c>
      <c r="C341" s="236" t="s">
        <v>1051</v>
      </c>
      <c r="D341" s="28">
        <v>43313</v>
      </c>
      <c r="E341" s="229">
        <v>6</v>
      </c>
      <c r="F341" s="26" t="s">
        <v>1011</v>
      </c>
      <c r="G341" s="26" t="s">
        <v>1018</v>
      </c>
      <c r="H341" s="230">
        <v>15390000</v>
      </c>
      <c r="I341" s="231">
        <v>15390000</v>
      </c>
      <c r="J341" s="26" t="s">
        <v>48</v>
      </c>
      <c r="K341" s="26" t="s">
        <v>102</v>
      </c>
      <c r="L341" s="26" t="s">
        <v>52</v>
      </c>
      <c r="M341" s="237" t="s">
        <v>54</v>
      </c>
      <c r="N341" s="237" t="s">
        <v>53</v>
      </c>
      <c r="O341" s="36" t="s">
        <v>190</v>
      </c>
    </row>
    <row r="342" spans="1:15" ht="85.5" x14ac:dyDescent="0.25">
      <c r="A342" s="21" t="s">
        <v>143</v>
      </c>
      <c r="B342" s="32">
        <v>80111600</v>
      </c>
      <c r="C342" s="236" t="s">
        <v>1052</v>
      </c>
      <c r="D342" s="28">
        <v>43191</v>
      </c>
      <c r="E342" s="229">
        <v>5</v>
      </c>
      <c r="F342" s="26" t="s">
        <v>1011</v>
      </c>
      <c r="G342" s="26" t="s">
        <v>1018</v>
      </c>
      <c r="H342" s="230">
        <v>11450715</v>
      </c>
      <c r="I342" s="231">
        <v>11450715</v>
      </c>
      <c r="J342" s="26" t="s">
        <v>48</v>
      </c>
      <c r="K342" s="26" t="s">
        <v>102</v>
      </c>
      <c r="L342" s="26" t="s">
        <v>52</v>
      </c>
      <c r="M342" s="237" t="s">
        <v>54</v>
      </c>
      <c r="N342" s="237" t="s">
        <v>53</v>
      </c>
      <c r="O342" s="36" t="s">
        <v>190</v>
      </c>
    </row>
    <row r="343" spans="1:15" ht="71.25" x14ac:dyDescent="0.25">
      <c r="A343" s="21" t="s">
        <v>143</v>
      </c>
      <c r="B343" s="32">
        <v>80111600</v>
      </c>
      <c r="C343" s="236" t="s">
        <v>1053</v>
      </c>
      <c r="D343" s="28">
        <v>43313</v>
      </c>
      <c r="E343" s="229">
        <v>5</v>
      </c>
      <c r="F343" s="26" t="s">
        <v>1011</v>
      </c>
      <c r="G343" s="26" t="s">
        <v>1018</v>
      </c>
      <c r="H343" s="230">
        <v>11900000</v>
      </c>
      <c r="I343" s="231">
        <v>11900000</v>
      </c>
      <c r="J343" s="26" t="s">
        <v>48</v>
      </c>
      <c r="K343" s="26" t="s">
        <v>102</v>
      </c>
      <c r="L343" s="26" t="s">
        <v>52</v>
      </c>
      <c r="M343" s="237" t="s">
        <v>54</v>
      </c>
      <c r="N343" s="237" t="s">
        <v>53</v>
      </c>
      <c r="O343" s="36" t="s">
        <v>190</v>
      </c>
    </row>
    <row r="344" spans="1:15" ht="85.5" x14ac:dyDescent="0.25">
      <c r="A344" s="21" t="s">
        <v>143</v>
      </c>
      <c r="B344" s="32">
        <v>80111600</v>
      </c>
      <c r="C344" s="236" t="s">
        <v>1054</v>
      </c>
      <c r="D344" s="28">
        <v>43132</v>
      </c>
      <c r="E344" s="229">
        <v>4</v>
      </c>
      <c r="F344" s="26" t="s">
        <v>1011</v>
      </c>
      <c r="G344" s="26" t="s">
        <v>1018</v>
      </c>
      <c r="H344" s="230">
        <v>9160572</v>
      </c>
      <c r="I344" s="231">
        <v>9160572</v>
      </c>
      <c r="J344" s="26" t="s">
        <v>48</v>
      </c>
      <c r="K344" s="26" t="s">
        <v>102</v>
      </c>
      <c r="L344" s="26" t="s">
        <v>52</v>
      </c>
      <c r="M344" s="237" t="s">
        <v>54</v>
      </c>
      <c r="N344" s="237" t="s">
        <v>53</v>
      </c>
      <c r="O344" s="36" t="s">
        <v>190</v>
      </c>
    </row>
    <row r="345" spans="1:15" ht="71.25" x14ac:dyDescent="0.25">
      <c r="A345" s="21" t="s">
        <v>143</v>
      </c>
      <c r="B345" s="32">
        <v>80111600</v>
      </c>
      <c r="C345" s="236" t="s">
        <v>1055</v>
      </c>
      <c r="D345" s="28">
        <v>43282</v>
      </c>
      <c r="E345" s="229">
        <v>7</v>
      </c>
      <c r="F345" s="26" t="s">
        <v>1011</v>
      </c>
      <c r="G345" s="26" t="s">
        <v>1018</v>
      </c>
      <c r="H345" s="230">
        <v>16660000</v>
      </c>
      <c r="I345" s="231">
        <v>16660000</v>
      </c>
      <c r="J345" s="26" t="s">
        <v>48</v>
      </c>
      <c r="K345" s="26" t="s">
        <v>102</v>
      </c>
      <c r="L345" s="26" t="s">
        <v>52</v>
      </c>
      <c r="M345" s="237" t="s">
        <v>54</v>
      </c>
      <c r="N345" s="237" t="s">
        <v>53</v>
      </c>
      <c r="O345" s="36" t="s">
        <v>190</v>
      </c>
    </row>
    <row r="346" spans="1:15" ht="142.5" x14ac:dyDescent="0.25">
      <c r="A346" s="21" t="s">
        <v>143</v>
      </c>
      <c r="B346" s="32">
        <v>80111616</v>
      </c>
      <c r="C346" s="236" t="s">
        <v>1056</v>
      </c>
      <c r="D346" s="28">
        <v>43160</v>
      </c>
      <c r="E346" s="229">
        <v>3.5</v>
      </c>
      <c r="F346" s="26" t="s">
        <v>1011</v>
      </c>
      <c r="G346" s="26" t="s">
        <v>1018</v>
      </c>
      <c r="H346" s="230">
        <v>14213084</v>
      </c>
      <c r="I346" s="231">
        <v>14213084</v>
      </c>
      <c r="J346" s="26" t="s">
        <v>48</v>
      </c>
      <c r="K346" s="26" t="s">
        <v>102</v>
      </c>
      <c r="L346" s="26" t="s">
        <v>52</v>
      </c>
      <c r="M346" s="237" t="s">
        <v>58</v>
      </c>
      <c r="N346" s="237" t="s">
        <v>57</v>
      </c>
      <c r="O346" s="36" t="s">
        <v>191</v>
      </c>
    </row>
    <row r="347" spans="1:15" ht="128.25" x14ac:dyDescent="0.25">
      <c r="A347" s="21" t="s">
        <v>143</v>
      </c>
      <c r="B347" s="32">
        <v>80111616</v>
      </c>
      <c r="C347" s="236" t="s">
        <v>1057</v>
      </c>
      <c r="D347" s="28">
        <v>43282</v>
      </c>
      <c r="E347" s="229">
        <v>7</v>
      </c>
      <c r="F347" s="26" t="s">
        <v>1011</v>
      </c>
      <c r="G347" s="26" t="s">
        <v>1018</v>
      </c>
      <c r="H347" s="230">
        <v>29561000</v>
      </c>
      <c r="I347" s="231">
        <v>29561000</v>
      </c>
      <c r="J347" s="26" t="s">
        <v>48</v>
      </c>
      <c r="K347" s="26" t="s">
        <v>102</v>
      </c>
      <c r="L347" s="26" t="s">
        <v>52</v>
      </c>
      <c r="M347" s="237" t="s">
        <v>58</v>
      </c>
      <c r="N347" s="237" t="s">
        <v>57</v>
      </c>
      <c r="O347" s="36" t="s">
        <v>191</v>
      </c>
    </row>
    <row r="348" spans="1:15" ht="171" x14ac:dyDescent="0.25">
      <c r="A348" s="21" t="s">
        <v>143</v>
      </c>
      <c r="B348" s="32">
        <v>86101701</v>
      </c>
      <c r="C348" s="236" t="s">
        <v>1058</v>
      </c>
      <c r="D348" s="28">
        <v>43313</v>
      </c>
      <c r="E348" s="229">
        <v>5</v>
      </c>
      <c r="F348" s="26" t="s">
        <v>1011</v>
      </c>
      <c r="G348" s="26" t="s">
        <v>1018</v>
      </c>
      <c r="H348" s="230">
        <v>152217650</v>
      </c>
      <c r="I348" s="231">
        <v>152217650</v>
      </c>
      <c r="J348" s="26" t="s">
        <v>48</v>
      </c>
      <c r="K348" s="26" t="s">
        <v>102</v>
      </c>
      <c r="L348" s="26" t="s">
        <v>52</v>
      </c>
      <c r="M348" s="237" t="s">
        <v>58</v>
      </c>
      <c r="N348" s="237" t="s">
        <v>60</v>
      </c>
      <c r="O348" s="36" t="s">
        <v>191</v>
      </c>
    </row>
    <row r="349" spans="1:15" ht="156.75" x14ac:dyDescent="0.25">
      <c r="A349" s="21" t="s">
        <v>143</v>
      </c>
      <c r="B349" s="32">
        <v>86101701</v>
      </c>
      <c r="C349" s="236" t="s">
        <v>1059</v>
      </c>
      <c r="D349" s="28">
        <v>43344</v>
      </c>
      <c r="E349" s="229">
        <v>5</v>
      </c>
      <c r="F349" s="26" t="s">
        <v>1011</v>
      </c>
      <c r="G349" s="26" t="s">
        <v>1018</v>
      </c>
      <c r="H349" s="230">
        <v>141806350</v>
      </c>
      <c r="I349" s="231">
        <v>141806350</v>
      </c>
      <c r="J349" s="26" t="s">
        <v>48</v>
      </c>
      <c r="K349" s="26" t="s">
        <v>102</v>
      </c>
      <c r="L349" s="26" t="s">
        <v>52</v>
      </c>
      <c r="M349" s="237" t="s">
        <v>58</v>
      </c>
      <c r="N349" s="237" t="s">
        <v>60</v>
      </c>
      <c r="O349" s="36" t="s">
        <v>191</v>
      </c>
    </row>
    <row r="350" spans="1:15" ht="114" x14ac:dyDescent="0.25">
      <c r="A350" s="21" t="s">
        <v>143</v>
      </c>
      <c r="B350" s="32">
        <v>86101701</v>
      </c>
      <c r="C350" s="236" t="s">
        <v>1060</v>
      </c>
      <c r="D350" s="28">
        <v>43191</v>
      </c>
      <c r="E350" s="229">
        <v>4</v>
      </c>
      <c r="F350" s="26" t="s">
        <v>1011</v>
      </c>
      <c r="G350" s="26" t="s">
        <v>1018</v>
      </c>
      <c r="H350" s="230">
        <v>18273964</v>
      </c>
      <c r="I350" s="231">
        <v>18273964</v>
      </c>
      <c r="J350" s="26" t="s">
        <v>48</v>
      </c>
      <c r="K350" s="26" t="s">
        <v>102</v>
      </c>
      <c r="L350" s="26" t="s">
        <v>52</v>
      </c>
      <c r="M350" s="237" t="s">
        <v>58</v>
      </c>
      <c r="N350" s="237" t="s">
        <v>60</v>
      </c>
      <c r="O350" s="36" t="s">
        <v>191</v>
      </c>
    </row>
    <row r="351" spans="1:15" ht="114" x14ac:dyDescent="0.25">
      <c r="A351" s="21" t="s">
        <v>143</v>
      </c>
      <c r="B351" s="32">
        <v>86101701</v>
      </c>
      <c r="C351" s="236" t="s">
        <v>1061</v>
      </c>
      <c r="D351" s="28">
        <v>43313</v>
      </c>
      <c r="E351" s="229">
        <v>5</v>
      </c>
      <c r="F351" s="26" t="s">
        <v>1011</v>
      </c>
      <c r="G351" s="26" t="s">
        <v>1018</v>
      </c>
      <c r="H351" s="230">
        <v>23750000</v>
      </c>
      <c r="I351" s="231">
        <v>23750000</v>
      </c>
      <c r="J351" s="26" t="s">
        <v>48</v>
      </c>
      <c r="K351" s="26" t="s">
        <v>102</v>
      </c>
      <c r="L351" s="26" t="s">
        <v>52</v>
      </c>
      <c r="M351" s="237" t="s">
        <v>58</v>
      </c>
      <c r="N351" s="237" t="s">
        <v>60</v>
      </c>
      <c r="O351" s="36" t="s">
        <v>191</v>
      </c>
    </row>
    <row r="352" spans="1:15" ht="99.75" x14ac:dyDescent="0.25">
      <c r="A352" s="21" t="s">
        <v>143</v>
      </c>
      <c r="B352" s="32">
        <v>80111616</v>
      </c>
      <c r="C352" s="236" t="s">
        <v>1062</v>
      </c>
      <c r="D352" s="28">
        <v>43191</v>
      </c>
      <c r="E352" s="229">
        <v>4</v>
      </c>
      <c r="F352" s="26" t="s">
        <v>1011</v>
      </c>
      <c r="G352" s="26" t="s">
        <v>1018</v>
      </c>
      <c r="H352" s="230">
        <v>40000000</v>
      </c>
      <c r="I352" s="231">
        <v>40000000</v>
      </c>
      <c r="J352" s="26" t="s">
        <v>48</v>
      </c>
      <c r="K352" s="26" t="s">
        <v>102</v>
      </c>
      <c r="L352" s="26" t="s">
        <v>52</v>
      </c>
      <c r="M352" s="237" t="s">
        <v>54</v>
      </c>
      <c r="N352" s="237" t="s">
        <v>55</v>
      </c>
      <c r="O352" s="36" t="s">
        <v>189</v>
      </c>
    </row>
    <row r="353" spans="1:15" ht="99.75" x14ac:dyDescent="0.25">
      <c r="A353" s="21" t="s">
        <v>143</v>
      </c>
      <c r="B353" s="32">
        <v>80111616</v>
      </c>
      <c r="C353" s="236" t="s">
        <v>1063</v>
      </c>
      <c r="D353" s="28">
        <v>43313</v>
      </c>
      <c r="E353" s="229">
        <v>6</v>
      </c>
      <c r="F353" s="26" t="s">
        <v>1011</v>
      </c>
      <c r="G353" s="26" t="s">
        <v>1018</v>
      </c>
      <c r="H353" s="230">
        <v>62400000</v>
      </c>
      <c r="I353" s="231">
        <v>62400000</v>
      </c>
      <c r="J353" s="26" t="s">
        <v>48</v>
      </c>
      <c r="K353" s="26" t="s">
        <v>102</v>
      </c>
      <c r="L353" s="26" t="s">
        <v>52</v>
      </c>
      <c r="M353" s="237" t="s">
        <v>54</v>
      </c>
      <c r="N353" s="237" t="s">
        <v>55</v>
      </c>
      <c r="O353" s="36" t="s">
        <v>189</v>
      </c>
    </row>
    <row r="354" spans="1:15" ht="85.5" x14ac:dyDescent="0.25">
      <c r="A354" s="21" t="s">
        <v>143</v>
      </c>
      <c r="B354" s="32">
        <v>80111600</v>
      </c>
      <c r="C354" s="236" t="s">
        <v>1064</v>
      </c>
      <c r="D354" s="28">
        <v>43160</v>
      </c>
      <c r="E354" s="229">
        <v>5</v>
      </c>
      <c r="F354" s="26" t="s">
        <v>1011</v>
      </c>
      <c r="G354" s="26" t="s">
        <v>1018</v>
      </c>
      <c r="H354" s="230">
        <v>18858985</v>
      </c>
      <c r="I354" s="231">
        <v>18858985</v>
      </c>
      <c r="J354" s="26" t="s">
        <v>48</v>
      </c>
      <c r="K354" s="26" t="s">
        <v>102</v>
      </c>
      <c r="L354" s="26" t="s">
        <v>52</v>
      </c>
      <c r="M354" s="237" t="s">
        <v>54</v>
      </c>
      <c r="N354" s="237" t="s">
        <v>53</v>
      </c>
      <c r="O354" s="36" t="s">
        <v>190</v>
      </c>
    </row>
    <row r="355" spans="1:15" ht="85.5" x14ac:dyDescent="0.25">
      <c r="A355" s="21" t="s">
        <v>143</v>
      </c>
      <c r="B355" s="32">
        <v>80111616</v>
      </c>
      <c r="C355" s="236" t="s">
        <v>1065</v>
      </c>
      <c r="D355" s="28">
        <v>43313</v>
      </c>
      <c r="E355" s="229">
        <v>6</v>
      </c>
      <c r="F355" s="26" t="s">
        <v>1011</v>
      </c>
      <c r="G355" s="26" t="s">
        <v>1018</v>
      </c>
      <c r="H355" s="230">
        <v>23538000</v>
      </c>
      <c r="I355" s="231">
        <v>23538000</v>
      </c>
      <c r="J355" s="26" t="s">
        <v>48</v>
      </c>
      <c r="K355" s="26" t="s">
        <v>102</v>
      </c>
      <c r="L355" s="26" t="s">
        <v>52</v>
      </c>
      <c r="M355" s="237" t="s">
        <v>54</v>
      </c>
      <c r="N355" s="237" t="s">
        <v>53</v>
      </c>
      <c r="O355" s="36" t="s">
        <v>190</v>
      </c>
    </row>
    <row r="356" spans="1:15" ht="99.75" x14ac:dyDescent="0.25">
      <c r="A356" s="21" t="s">
        <v>143</v>
      </c>
      <c r="B356" s="32">
        <v>80111600</v>
      </c>
      <c r="C356" s="236" t="s">
        <v>1066</v>
      </c>
      <c r="D356" s="28">
        <v>43160</v>
      </c>
      <c r="E356" s="229">
        <v>5</v>
      </c>
      <c r="F356" s="26" t="s">
        <v>1011</v>
      </c>
      <c r="G356" s="26" t="s">
        <v>1018</v>
      </c>
      <c r="H356" s="230">
        <v>13450715</v>
      </c>
      <c r="I356" s="231">
        <v>13450715</v>
      </c>
      <c r="J356" s="26" t="s">
        <v>48</v>
      </c>
      <c r="K356" s="26" t="s">
        <v>102</v>
      </c>
      <c r="L356" s="26" t="s">
        <v>52</v>
      </c>
      <c r="M356" s="237" t="s">
        <v>54</v>
      </c>
      <c r="N356" s="237" t="s">
        <v>53</v>
      </c>
      <c r="O356" s="36" t="s">
        <v>190</v>
      </c>
    </row>
    <row r="357" spans="1:15" ht="85.5" x14ac:dyDescent="0.25">
      <c r="A357" s="21" t="s">
        <v>143</v>
      </c>
      <c r="B357" s="32">
        <v>80111600</v>
      </c>
      <c r="C357" s="236" t="s">
        <v>1067</v>
      </c>
      <c r="D357" s="28">
        <v>43313</v>
      </c>
      <c r="E357" s="229">
        <v>6</v>
      </c>
      <c r="F357" s="26" t="s">
        <v>1011</v>
      </c>
      <c r="G357" s="26" t="s">
        <v>1018</v>
      </c>
      <c r="H357" s="230">
        <v>14280000</v>
      </c>
      <c r="I357" s="231">
        <v>14280000</v>
      </c>
      <c r="J357" s="26" t="s">
        <v>48</v>
      </c>
      <c r="K357" s="26" t="s">
        <v>102</v>
      </c>
      <c r="L357" s="26" t="s">
        <v>52</v>
      </c>
      <c r="M357" s="237" t="s">
        <v>54</v>
      </c>
      <c r="N357" s="237" t="s">
        <v>53</v>
      </c>
      <c r="O357" s="36" t="s">
        <v>190</v>
      </c>
    </row>
    <row r="358" spans="1:15" ht="114" x14ac:dyDescent="0.25">
      <c r="A358" s="21" t="s">
        <v>143</v>
      </c>
      <c r="B358" s="32">
        <v>80111600</v>
      </c>
      <c r="C358" s="236" t="s">
        <v>1068</v>
      </c>
      <c r="D358" s="28">
        <v>43132</v>
      </c>
      <c r="E358" s="229">
        <v>4</v>
      </c>
      <c r="F358" s="26" t="s">
        <v>1011</v>
      </c>
      <c r="G358" s="26" t="s">
        <v>1018</v>
      </c>
      <c r="H358" s="230">
        <v>11098391</v>
      </c>
      <c r="I358" s="231">
        <v>11098391</v>
      </c>
      <c r="J358" s="26" t="s">
        <v>48</v>
      </c>
      <c r="K358" s="26" t="s">
        <v>102</v>
      </c>
      <c r="L358" s="26" t="s">
        <v>52</v>
      </c>
      <c r="M358" s="237" t="s">
        <v>54</v>
      </c>
      <c r="N358" s="237" t="s">
        <v>53</v>
      </c>
      <c r="O358" s="36" t="s">
        <v>190</v>
      </c>
    </row>
    <row r="359" spans="1:15" ht="99.75" x14ac:dyDescent="0.25">
      <c r="A359" s="21" t="s">
        <v>143</v>
      </c>
      <c r="B359" s="32">
        <v>80111600</v>
      </c>
      <c r="C359" s="236" t="s">
        <v>1069</v>
      </c>
      <c r="D359" s="28">
        <v>43282</v>
      </c>
      <c r="E359" s="229">
        <v>7</v>
      </c>
      <c r="F359" s="26" t="s">
        <v>1011</v>
      </c>
      <c r="G359" s="26" t="s">
        <v>1018</v>
      </c>
      <c r="H359" s="230">
        <v>17955000</v>
      </c>
      <c r="I359" s="231">
        <v>17955000</v>
      </c>
      <c r="J359" s="26" t="s">
        <v>48</v>
      </c>
      <c r="K359" s="26" t="s">
        <v>102</v>
      </c>
      <c r="L359" s="26" t="s">
        <v>52</v>
      </c>
      <c r="M359" s="237" t="s">
        <v>54</v>
      </c>
      <c r="N359" s="237" t="s">
        <v>53</v>
      </c>
      <c r="O359" s="36" t="s">
        <v>190</v>
      </c>
    </row>
    <row r="360" spans="1:15" ht="85.5" x14ac:dyDescent="0.25">
      <c r="A360" s="21" t="s">
        <v>143</v>
      </c>
      <c r="B360" s="32">
        <v>80111600</v>
      </c>
      <c r="C360" s="236" t="s">
        <v>1070</v>
      </c>
      <c r="D360" s="28">
        <v>43132</v>
      </c>
      <c r="E360" s="229">
        <v>6</v>
      </c>
      <c r="F360" s="26" t="s">
        <v>1011</v>
      </c>
      <c r="G360" s="26" t="s">
        <v>1018</v>
      </c>
      <c r="H360" s="230">
        <v>14797854</v>
      </c>
      <c r="I360" s="231">
        <v>14797854</v>
      </c>
      <c r="J360" s="26" t="s">
        <v>48</v>
      </c>
      <c r="K360" s="26" t="s">
        <v>102</v>
      </c>
      <c r="L360" s="26" t="s">
        <v>52</v>
      </c>
      <c r="M360" s="237" t="s">
        <v>54</v>
      </c>
      <c r="N360" s="237" t="s">
        <v>53</v>
      </c>
      <c r="O360" s="36" t="s">
        <v>190</v>
      </c>
    </row>
    <row r="361" spans="1:15" ht="71.25" x14ac:dyDescent="0.25">
      <c r="A361" s="21" t="s">
        <v>143</v>
      </c>
      <c r="B361" s="32">
        <v>80111600</v>
      </c>
      <c r="C361" s="236" t="s">
        <v>1071</v>
      </c>
      <c r="D361" s="28">
        <v>43313</v>
      </c>
      <c r="E361" s="229">
        <v>6</v>
      </c>
      <c r="F361" s="26" t="s">
        <v>1011</v>
      </c>
      <c r="G361" s="26" t="s">
        <v>1018</v>
      </c>
      <c r="H361" s="230">
        <v>15390000</v>
      </c>
      <c r="I361" s="231">
        <v>15390000</v>
      </c>
      <c r="J361" s="26" t="s">
        <v>48</v>
      </c>
      <c r="K361" s="26" t="s">
        <v>102</v>
      </c>
      <c r="L361" s="26" t="s">
        <v>52</v>
      </c>
      <c r="M361" s="237" t="s">
        <v>54</v>
      </c>
      <c r="N361" s="237" t="s">
        <v>53</v>
      </c>
      <c r="O361" s="36" t="s">
        <v>190</v>
      </c>
    </row>
    <row r="362" spans="1:15" ht="99.75" x14ac:dyDescent="0.25">
      <c r="A362" s="21" t="s">
        <v>143</v>
      </c>
      <c r="B362" s="32">
        <v>80111616</v>
      </c>
      <c r="C362" s="236" t="s">
        <v>1072</v>
      </c>
      <c r="D362" s="28">
        <v>43191</v>
      </c>
      <c r="E362" s="229">
        <v>5</v>
      </c>
      <c r="F362" s="26" t="s">
        <v>1011</v>
      </c>
      <c r="G362" s="26" t="s">
        <v>1018</v>
      </c>
      <c r="H362" s="230">
        <v>106912928</v>
      </c>
      <c r="I362" s="231">
        <v>106912928</v>
      </c>
      <c r="J362" s="26" t="s">
        <v>48</v>
      </c>
      <c r="K362" s="26" t="s">
        <v>102</v>
      </c>
      <c r="L362" s="26" t="s">
        <v>52</v>
      </c>
      <c r="M362" s="237" t="s">
        <v>54</v>
      </c>
      <c r="N362" s="237" t="s">
        <v>55</v>
      </c>
      <c r="O362" s="36" t="s">
        <v>189</v>
      </c>
    </row>
    <row r="363" spans="1:15" ht="99.75" x14ac:dyDescent="0.25">
      <c r="A363" s="21" t="s">
        <v>143</v>
      </c>
      <c r="B363" s="32">
        <v>80111616</v>
      </c>
      <c r="C363" s="236" t="s">
        <v>1073</v>
      </c>
      <c r="D363" s="28">
        <v>43344</v>
      </c>
      <c r="E363" s="229">
        <v>5</v>
      </c>
      <c r="F363" s="26" t="s">
        <v>1011</v>
      </c>
      <c r="G363" s="26" t="s">
        <v>1018</v>
      </c>
      <c r="H363" s="230">
        <v>106087072</v>
      </c>
      <c r="I363" s="231">
        <v>106087072</v>
      </c>
      <c r="J363" s="26" t="s">
        <v>48</v>
      </c>
      <c r="K363" s="26" t="s">
        <v>102</v>
      </c>
      <c r="L363" s="26" t="s">
        <v>52</v>
      </c>
      <c r="M363" s="237" t="s">
        <v>54</v>
      </c>
      <c r="N363" s="237" t="s">
        <v>55</v>
      </c>
      <c r="O363" s="36" t="s">
        <v>189</v>
      </c>
    </row>
    <row r="364" spans="1:15" ht="156.75" x14ac:dyDescent="0.25">
      <c r="A364" s="21" t="s">
        <v>143</v>
      </c>
      <c r="B364" s="32">
        <v>80111616</v>
      </c>
      <c r="C364" s="236" t="s">
        <v>1074</v>
      </c>
      <c r="D364" s="28">
        <v>43101</v>
      </c>
      <c r="E364" s="229">
        <v>12</v>
      </c>
      <c r="F364" s="26" t="s">
        <v>240</v>
      </c>
      <c r="G364" s="26" t="s">
        <v>242</v>
      </c>
      <c r="H364" s="230">
        <v>35176644</v>
      </c>
      <c r="I364" s="231">
        <v>35176644</v>
      </c>
      <c r="J364" s="26" t="s">
        <v>48</v>
      </c>
      <c r="K364" s="26" t="s">
        <v>102</v>
      </c>
      <c r="L364" s="26" t="s">
        <v>52</v>
      </c>
      <c r="M364" s="237" t="s">
        <v>54</v>
      </c>
      <c r="N364" s="237" t="s">
        <v>55</v>
      </c>
      <c r="O364" s="36" t="s">
        <v>189</v>
      </c>
    </row>
    <row r="365" spans="1:15" ht="71.25" x14ac:dyDescent="0.25">
      <c r="A365" s="21" t="s">
        <v>140</v>
      </c>
      <c r="B365" s="26">
        <v>80111600</v>
      </c>
      <c r="C365" s="17" t="s">
        <v>283</v>
      </c>
      <c r="D365" s="16">
        <v>43101</v>
      </c>
      <c r="E365" s="18">
        <v>12</v>
      </c>
      <c r="F365" s="15" t="s">
        <v>240</v>
      </c>
      <c r="G365" s="15" t="s">
        <v>242</v>
      </c>
      <c r="H365" s="13">
        <v>11505632</v>
      </c>
      <c r="I365" s="12">
        <v>11505632</v>
      </c>
      <c r="J365" s="15" t="s">
        <v>48</v>
      </c>
      <c r="K365" s="15" t="s">
        <v>102</v>
      </c>
      <c r="L365" s="15" t="s">
        <v>142</v>
      </c>
      <c r="M365" s="225" t="s">
        <v>154</v>
      </c>
      <c r="N365" s="34"/>
      <c r="O365" s="36" t="s">
        <v>193</v>
      </c>
    </row>
    <row r="366" spans="1:15" ht="85.5" x14ac:dyDescent="0.25">
      <c r="A366" s="21" t="s">
        <v>140</v>
      </c>
      <c r="B366" s="26">
        <v>80111600</v>
      </c>
      <c r="C366" s="17" t="s">
        <v>284</v>
      </c>
      <c r="D366" s="16">
        <v>43252</v>
      </c>
      <c r="E366" s="18">
        <v>8</v>
      </c>
      <c r="F366" s="15" t="s">
        <v>240</v>
      </c>
      <c r="G366" s="15" t="s">
        <v>242</v>
      </c>
      <c r="H366" s="13">
        <v>61568000</v>
      </c>
      <c r="I366" s="12">
        <v>61568000</v>
      </c>
      <c r="J366" s="15" t="s">
        <v>48</v>
      </c>
      <c r="K366" s="15" t="s">
        <v>102</v>
      </c>
      <c r="L366" s="15" t="s">
        <v>142</v>
      </c>
      <c r="M366" s="225" t="s">
        <v>154</v>
      </c>
      <c r="N366" s="225"/>
      <c r="O366" s="36" t="s">
        <v>193</v>
      </c>
    </row>
    <row r="367" spans="1:15" ht="71.25" x14ac:dyDescent="0.25">
      <c r="A367" s="21" t="s">
        <v>140</v>
      </c>
      <c r="B367" s="26">
        <v>80111600</v>
      </c>
      <c r="C367" s="17" t="s">
        <v>285</v>
      </c>
      <c r="D367" s="16">
        <v>43252</v>
      </c>
      <c r="E367" s="18">
        <v>8</v>
      </c>
      <c r="F367" s="15" t="s">
        <v>240</v>
      </c>
      <c r="G367" s="15" t="s">
        <v>242</v>
      </c>
      <c r="H367" s="13">
        <v>29563123.199999999</v>
      </c>
      <c r="I367" s="12">
        <v>29563123.199999999</v>
      </c>
      <c r="J367" s="15" t="s">
        <v>48</v>
      </c>
      <c r="K367" s="15" t="s">
        <v>102</v>
      </c>
      <c r="L367" s="15" t="s">
        <v>142</v>
      </c>
      <c r="M367" s="225" t="s">
        <v>154</v>
      </c>
      <c r="N367" s="264"/>
      <c r="O367" s="36" t="s">
        <v>193</v>
      </c>
    </row>
    <row r="368" spans="1:15" ht="85.5" x14ac:dyDescent="0.25">
      <c r="A368" s="21" t="s">
        <v>140</v>
      </c>
      <c r="B368" s="26">
        <v>80111600</v>
      </c>
      <c r="C368" s="17" t="s">
        <v>286</v>
      </c>
      <c r="D368" s="16">
        <v>43252</v>
      </c>
      <c r="E368" s="18">
        <v>8</v>
      </c>
      <c r="F368" s="15" t="s">
        <v>240</v>
      </c>
      <c r="G368" s="15" t="s">
        <v>242</v>
      </c>
      <c r="H368" s="13">
        <v>58240000</v>
      </c>
      <c r="I368" s="12">
        <v>58240000</v>
      </c>
      <c r="J368" s="15" t="s">
        <v>48</v>
      </c>
      <c r="K368" s="15" t="s">
        <v>102</v>
      </c>
      <c r="L368" s="15" t="s">
        <v>142</v>
      </c>
      <c r="M368" s="225" t="s">
        <v>154</v>
      </c>
      <c r="N368" s="264"/>
      <c r="O368" s="36" t="s">
        <v>193</v>
      </c>
    </row>
    <row r="369" spans="1:15" ht="176.25" customHeight="1" x14ac:dyDescent="0.25">
      <c r="A369" s="21" t="s">
        <v>140</v>
      </c>
      <c r="B369" s="26">
        <v>80111600</v>
      </c>
      <c r="C369" s="17" t="s">
        <v>287</v>
      </c>
      <c r="D369" s="16">
        <v>43252</v>
      </c>
      <c r="E369" s="18">
        <v>8</v>
      </c>
      <c r="F369" s="15" t="s">
        <v>240</v>
      </c>
      <c r="G369" s="15" t="s">
        <v>242</v>
      </c>
      <c r="H369" s="13">
        <v>50679932.159999996</v>
      </c>
      <c r="I369" s="12">
        <v>50679932.159999996</v>
      </c>
      <c r="J369" s="15" t="s">
        <v>48</v>
      </c>
      <c r="K369" s="15" t="s">
        <v>102</v>
      </c>
      <c r="L369" s="15" t="s">
        <v>142</v>
      </c>
      <c r="M369" s="225" t="s">
        <v>154</v>
      </c>
      <c r="N369" s="264"/>
      <c r="O369" s="36" t="s">
        <v>193</v>
      </c>
    </row>
    <row r="370" spans="1:15" ht="71.25" x14ac:dyDescent="0.25">
      <c r="A370" s="21" t="s">
        <v>140</v>
      </c>
      <c r="B370" s="26">
        <v>80111600</v>
      </c>
      <c r="C370" s="238" t="s">
        <v>288</v>
      </c>
      <c r="D370" s="16">
        <v>43101</v>
      </c>
      <c r="E370" s="18">
        <v>12</v>
      </c>
      <c r="F370" s="15" t="s">
        <v>240</v>
      </c>
      <c r="G370" s="15" t="s">
        <v>242</v>
      </c>
      <c r="H370" s="13">
        <v>44930995.200000003</v>
      </c>
      <c r="I370" s="12">
        <v>44930995.200000003</v>
      </c>
      <c r="J370" s="15" t="s">
        <v>48</v>
      </c>
      <c r="K370" s="15" t="s">
        <v>102</v>
      </c>
      <c r="L370" s="15" t="s">
        <v>142</v>
      </c>
      <c r="M370" s="225" t="s">
        <v>154</v>
      </c>
      <c r="N370" s="225"/>
      <c r="O370" s="36" t="s">
        <v>193</v>
      </c>
    </row>
    <row r="371" spans="1:15" ht="142.5" x14ac:dyDescent="0.25">
      <c r="A371" s="21" t="s">
        <v>140</v>
      </c>
      <c r="B371" s="26">
        <v>80111600</v>
      </c>
      <c r="C371" s="17" t="s">
        <v>289</v>
      </c>
      <c r="D371" s="16">
        <v>43101</v>
      </c>
      <c r="E371" s="18">
        <v>12</v>
      </c>
      <c r="F371" s="15" t="s">
        <v>240</v>
      </c>
      <c r="G371" s="15" t="s">
        <v>242</v>
      </c>
      <c r="H371" s="13">
        <v>62400000</v>
      </c>
      <c r="I371" s="12">
        <v>62400000</v>
      </c>
      <c r="J371" s="15" t="s">
        <v>48</v>
      </c>
      <c r="K371" s="15" t="s">
        <v>102</v>
      </c>
      <c r="L371" s="15" t="s">
        <v>142</v>
      </c>
      <c r="M371" s="225" t="s">
        <v>154</v>
      </c>
      <c r="N371" s="225"/>
      <c r="O371" s="36" t="s">
        <v>193</v>
      </c>
    </row>
    <row r="372" spans="1:15" ht="85.5" x14ac:dyDescent="0.25">
      <c r="A372" s="21" t="s">
        <v>140</v>
      </c>
      <c r="B372" s="26">
        <v>81111800</v>
      </c>
      <c r="C372" s="17" t="s">
        <v>290</v>
      </c>
      <c r="D372" s="16">
        <v>43101</v>
      </c>
      <c r="E372" s="18">
        <v>12</v>
      </c>
      <c r="F372" s="15" t="s">
        <v>240</v>
      </c>
      <c r="G372" s="15" t="s">
        <v>242</v>
      </c>
      <c r="H372" s="13">
        <v>69684688.319999993</v>
      </c>
      <c r="I372" s="12">
        <v>69684688.320000008</v>
      </c>
      <c r="J372" s="15" t="s">
        <v>48</v>
      </c>
      <c r="K372" s="15" t="s">
        <v>102</v>
      </c>
      <c r="L372" s="15" t="s">
        <v>142</v>
      </c>
      <c r="M372" s="225" t="s">
        <v>154</v>
      </c>
      <c r="N372" s="225"/>
      <c r="O372" s="36" t="s">
        <v>193</v>
      </c>
    </row>
    <row r="373" spans="1:15" ht="142.5" x14ac:dyDescent="0.25">
      <c r="A373" s="21" t="s">
        <v>140</v>
      </c>
      <c r="B373" s="26">
        <v>80111600</v>
      </c>
      <c r="C373" s="17" t="s">
        <v>291</v>
      </c>
      <c r="D373" s="16">
        <v>43101</v>
      </c>
      <c r="E373" s="18">
        <v>12</v>
      </c>
      <c r="F373" s="15" t="s">
        <v>240</v>
      </c>
      <c r="G373" s="15" t="s">
        <v>242</v>
      </c>
      <c r="H373" s="13">
        <v>62400000</v>
      </c>
      <c r="I373" s="12">
        <v>62400000</v>
      </c>
      <c r="J373" s="15" t="s">
        <v>48</v>
      </c>
      <c r="K373" s="15" t="s">
        <v>102</v>
      </c>
      <c r="L373" s="15" t="s">
        <v>142</v>
      </c>
      <c r="M373" s="225" t="s">
        <v>154</v>
      </c>
      <c r="N373" s="264"/>
      <c r="O373" s="36" t="s">
        <v>193</v>
      </c>
    </row>
    <row r="374" spans="1:15" ht="85.5" x14ac:dyDescent="0.25">
      <c r="A374" s="21" t="s">
        <v>140</v>
      </c>
      <c r="B374" s="26">
        <v>80111600</v>
      </c>
      <c r="C374" s="17" t="s">
        <v>292</v>
      </c>
      <c r="D374" s="16">
        <v>43101</v>
      </c>
      <c r="E374" s="18">
        <v>12</v>
      </c>
      <c r="F374" s="15" t="s">
        <v>240</v>
      </c>
      <c r="G374" s="15" t="s">
        <v>242</v>
      </c>
      <c r="H374" s="266">
        <v>88680000</v>
      </c>
      <c r="I374" s="267">
        <v>88680000</v>
      </c>
      <c r="J374" s="15" t="s">
        <v>48</v>
      </c>
      <c r="K374" s="15" t="s">
        <v>102</v>
      </c>
      <c r="L374" s="15" t="s">
        <v>142</v>
      </c>
      <c r="M374" s="225" t="s">
        <v>154</v>
      </c>
      <c r="N374" s="264"/>
      <c r="O374" s="36" t="s">
        <v>193</v>
      </c>
    </row>
    <row r="375" spans="1:15" ht="85.5" x14ac:dyDescent="0.25">
      <c r="A375" s="21" t="s">
        <v>140</v>
      </c>
      <c r="B375" s="26">
        <v>80111600</v>
      </c>
      <c r="C375" s="17" t="s">
        <v>294</v>
      </c>
      <c r="D375" s="16">
        <v>43101</v>
      </c>
      <c r="E375" s="15">
        <v>3</v>
      </c>
      <c r="F375" s="15" t="s">
        <v>240</v>
      </c>
      <c r="G375" s="15" t="s">
        <v>242</v>
      </c>
      <c r="H375" s="13">
        <v>22200000</v>
      </c>
      <c r="I375" s="263">
        <v>22200000</v>
      </c>
      <c r="J375" s="15" t="s">
        <v>48</v>
      </c>
      <c r="K375" s="15" t="s">
        <v>102</v>
      </c>
      <c r="L375" s="15" t="s">
        <v>142</v>
      </c>
      <c r="M375" s="225" t="s">
        <v>154</v>
      </c>
      <c r="N375" s="264"/>
      <c r="O375" s="36" t="s">
        <v>193</v>
      </c>
    </row>
    <row r="376" spans="1:15" ht="85.5" x14ac:dyDescent="0.25">
      <c r="A376" s="21" t="s">
        <v>140</v>
      </c>
      <c r="B376" s="26">
        <v>80111600</v>
      </c>
      <c r="C376" s="17" t="s">
        <v>293</v>
      </c>
      <c r="D376" s="16">
        <v>43101</v>
      </c>
      <c r="E376" s="15">
        <v>3</v>
      </c>
      <c r="F376" s="15" t="s">
        <v>240</v>
      </c>
      <c r="G376" s="15" t="s">
        <v>242</v>
      </c>
      <c r="H376" s="13">
        <v>10659780</v>
      </c>
      <c r="I376" s="263">
        <v>10659780</v>
      </c>
      <c r="J376" s="15" t="s">
        <v>48</v>
      </c>
      <c r="K376" s="15" t="s">
        <v>102</v>
      </c>
      <c r="L376" s="15" t="s">
        <v>142</v>
      </c>
      <c r="M376" s="225" t="s">
        <v>154</v>
      </c>
      <c r="N376" s="264"/>
      <c r="O376" s="36" t="s">
        <v>193</v>
      </c>
    </row>
    <row r="377" spans="1:15" ht="142.5" x14ac:dyDescent="0.25">
      <c r="A377" s="21" t="s">
        <v>140</v>
      </c>
      <c r="B377" s="26">
        <v>80111600</v>
      </c>
      <c r="C377" s="17" t="s">
        <v>295</v>
      </c>
      <c r="D377" s="16">
        <v>43101</v>
      </c>
      <c r="E377" s="15">
        <v>3</v>
      </c>
      <c r="F377" s="15" t="s">
        <v>240</v>
      </c>
      <c r="G377" s="15" t="s">
        <v>242</v>
      </c>
      <c r="H377" s="13">
        <v>21000000</v>
      </c>
      <c r="I377" s="263">
        <v>21000000</v>
      </c>
      <c r="J377" s="15" t="s">
        <v>48</v>
      </c>
      <c r="K377" s="15" t="s">
        <v>102</v>
      </c>
      <c r="L377" s="15" t="s">
        <v>142</v>
      </c>
      <c r="M377" s="225" t="s">
        <v>154</v>
      </c>
      <c r="N377" s="264"/>
      <c r="O377" s="36" t="s">
        <v>193</v>
      </c>
    </row>
    <row r="378" spans="1:15" ht="99.75" x14ac:dyDescent="0.25">
      <c r="A378" s="21" t="s">
        <v>140</v>
      </c>
      <c r="B378" s="26">
        <v>80111600</v>
      </c>
      <c r="C378" s="17" t="s">
        <v>296</v>
      </c>
      <c r="D378" s="16">
        <v>43101</v>
      </c>
      <c r="E378" s="15">
        <v>4</v>
      </c>
      <c r="F378" s="15" t="s">
        <v>240</v>
      </c>
      <c r="G378" s="15" t="s">
        <v>242</v>
      </c>
      <c r="H378" s="13">
        <v>24365352</v>
      </c>
      <c r="I378" s="263">
        <v>24365352</v>
      </c>
      <c r="J378" s="15" t="s">
        <v>48</v>
      </c>
      <c r="K378" s="15" t="s">
        <v>102</v>
      </c>
      <c r="L378" s="15" t="s">
        <v>142</v>
      </c>
      <c r="M378" s="225" t="s">
        <v>154</v>
      </c>
      <c r="N378" s="264"/>
      <c r="O378" s="36" t="s">
        <v>193</v>
      </c>
    </row>
    <row r="379" spans="1:15" ht="99.75" x14ac:dyDescent="0.25">
      <c r="A379" s="21" t="s">
        <v>140</v>
      </c>
      <c r="B379" s="26">
        <v>80111600</v>
      </c>
      <c r="C379" s="17" t="s">
        <v>297</v>
      </c>
      <c r="D379" s="16">
        <v>43101</v>
      </c>
      <c r="E379" s="18">
        <v>12</v>
      </c>
      <c r="F379" s="15" t="s">
        <v>240</v>
      </c>
      <c r="G379" s="15" t="s">
        <v>242</v>
      </c>
      <c r="H379" s="13">
        <v>82344000</v>
      </c>
      <c r="I379" s="13">
        <v>82344000</v>
      </c>
      <c r="J379" s="15" t="s">
        <v>48</v>
      </c>
      <c r="K379" s="15" t="s">
        <v>102</v>
      </c>
      <c r="L379" s="15" t="s">
        <v>141</v>
      </c>
      <c r="M379" s="225" t="s">
        <v>154</v>
      </c>
      <c r="N379" s="264"/>
      <c r="O379" s="36" t="s">
        <v>194</v>
      </c>
    </row>
    <row r="380" spans="1:15" ht="99.75" x14ac:dyDescent="0.25">
      <c r="A380" s="21" t="s">
        <v>140</v>
      </c>
      <c r="B380" s="26">
        <v>80111600</v>
      </c>
      <c r="C380" s="17" t="s">
        <v>298</v>
      </c>
      <c r="D380" s="16">
        <v>43101</v>
      </c>
      <c r="E380" s="18">
        <v>12</v>
      </c>
      <c r="F380" s="15" t="s">
        <v>240</v>
      </c>
      <c r="G380" s="15" t="s">
        <v>242</v>
      </c>
      <c r="H380" s="13">
        <v>76020000</v>
      </c>
      <c r="I380" s="13">
        <v>76020000</v>
      </c>
      <c r="J380" s="15" t="s">
        <v>48</v>
      </c>
      <c r="K380" s="15" t="s">
        <v>102</v>
      </c>
      <c r="L380" s="15" t="s">
        <v>141</v>
      </c>
      <c r="M380" s="225" t="s">
        <v>154</v>
      </c>
      <c r="N380" s="264"/>
      <c r="O380" s="36" t="s">
        <v>194</v>
      </c>
    </row>
    <row r="381" spans="1:15" ht="99.75" x14ac:dyDescent="0.25">
      <c r="A381" s="21" t="s">
        <v>140</v>
      </c>
      <c r="B381" s="26">
        <v>84111600</v>
      </c>
      <c r="C381" s="17" t="s">
        <v>299</v>
      </c>
      <c r="D381" s="16">
        <v>43252</v>
      </c>
      <c r="E381" s="18">
        <v>12</v>
      </c>
      <c r="F381" s="15" t="s">
        <v>240</v>
      </c>
      <c r="G381" s="15" t="s">
        <v>242</v>
      </c>
      <c r="H381" s="13">
        <v>228646600</v>
      </c>
      <c r="I381" s="13">
        <v>228646600</v>
      </c>
      <c r="J381" s="15" t="s">
        <v>48</v>
      </c>
      <c r="K381" s="15" t="s">
        <v>102</v>
      </c>
      <c r="L381" s="15" t="s">
        <v>141</v>
      </c>
      <c r="M381" s="225" t="s">
        <v>154</v>
      </c>
      <c r="N381" s="264"/>
      <c r="O381" s="36" t="s">
        <v>194</v>
      </c>
    </row>
    <row r="382" spans="1:15" ht="142.5" x14ac:dyDescent="0.25">
      <c r="A382" s="21" t="s">
        <v>140</v>
      </c>
      <c r="B382" s="26">
        <v>84111802</v>
      </c>
      <c r="C382" s="17" t="s">
        <v>300</v>
      </c>
      <c r="D382" s="16">
        <v>43132</v>
      </c>
      <c r="E382" s="18">
        <v>4</v>
      </c>
      <c r="F382" s="15" t="s">
        <v>240</v>
      </c>
      <c r="G382" s="15" t="s">
        <v>242</v>
      </c>
      <c r="H382" s="13">
        <v>47462158.333333336</v>
      </c>
      <c r="I382" s="12">
        <v>47462158.333333336</v>
      </c>
      <c r="J382" s="15" t="s">
        <v>48</v>
      </c>
      <c r="K382" s="15" t="s">
        <v>102</v>
      </c>
      <c r="L382" s="15" t="s">
        <v>141</v>
      </c>
      <c r="M382" s="225" t="s">
        <v>154</v>
      </c>
      <c r="N382" s="264"/>
      <c r="O382" s="36" t="s">
        <v>194</v>
      </c>
    </row>
    <row r="383" spans="1:15" ht="128.25" x14ac:dyDescent="0.25">
      <c r="A383" s="21" t="s">
        <v>140</v>
      </c>
      <c r="B383" s="26">
        <v>84111802</v>
      </c>
      <c r="C383" s="17" t="s">
        <v>301</v>
      </c>
      <c r="D383" s="16">
        <v>43252</v>
      </c>
      <c r="E383" s="18">
        <v>7.5</v>
      </c>
      <c r="F383" s="15" t="s">
        <v>240</v>
      </c>
      <c r="G383" s="15" t="s">
        <v>242</v>
      </c>
      <c r="H383" s="13">
        <v>140977500.40000001</v>
      </c>
      <c r="I383" s="13">
        <v>140977500.40000001</v>
      </c>
      <c r="J383" s="15" t="s">
        <v>48</v>
      </c>
      <c r="K383" s="15" t="s">
        <v>102</v>
      </c>
      <c r="L383" s="15" t="s">
        <v>141</v>
      </c>
      <c r="M383" s="225" t="s">
        <v>154</v>
      </c>
      <c r="N383" s="264"/>
      <c r="O383" s="36" t="s">
        <v>194</v>
      </c>
    </row>
    <row r="384" spans="1:15" ht="128.25" x14ac:dyDescent="0.25">
      <c r="A384" s="21" t="s">
        <v>140</v>
      </c>
      <c r="B384" s="26">
        <v>80111600</v>
      </c>
      <c r="C384" s="17" t="s">
        <v>302</v>
      </c>
      <c r="D384" s="16">
        <v>43101</v>
      </c>
      <c r="E384" s="18">
        <v>12</v>
      </c>
      <c r="F384" s="15" t="s">
        <v>240</v>
      </c>
      <c r="G384" s="15" t="s">
        <v>242</v>
      </c>
      <c r="H384" s="13">
        <v>57100000</v>
      </c>
      <c r="I384" s="13">
        <v>57100000</v>
      </c>
      <c r="J384" s="15" t="s">
        <v>48</v>
      </c>
      <c r="K384" s="15" t="s">
        <v>102</v>
      </c>
      <c r="L384" s="15" t="s">
        <v>141</v>
      </c>
      <c r="M384" s="225" t="s">
        <v>155</v>
      </c>
      <c r="N384" s="239" t="s">
        <v>1094</v>
      </c>
      <c r="O384" s="36" t="s">
        <v>194</v>
      </c>
    </row>
    <row r="385" spans="1:15" ht="85.5" x14ac:dyDescent="0.25">
      <c r="A385" s="21" t="s">
        <v>140</v>
      </c>
      <c r="B385" s="26">
        <v>90151500</v>
      </c>
      <c r="C385" s="17" t="s">
        <v>303</v>
      </c>
      <c r="D385" s="16">
        <v>43101</v>
      </c>
      <c r="E385" s="18">
        <v>5</v>
      </c>
      <c r="F385" s="15" t="s">
        <v>240</v>
      </c>
      <c r="G385" s="15" t="s">
        <v>242</v>
      </c>
      <c r="H385" s="13">
        <v>255000000</v>
      </c>
      <c r="I385" s="12">
        <v>255000000</v>
      </c>
      <c r="J385" s="15" t="s">
        <v>48</v>
      </c>
      <c r="K385" s="15" t="s">
        <v>102</v>
      </c>
      <c r="L385" s="15" t="s">
        <v>32</v>
      </c>
      <c r="M385" s="15" t="s">
        <v>64</v>
      </c>
      <c r="N385" s="17"/>
      <c r="O385" s="36" t="s">
        <v>192</v>
      </c>
    </row>
    <row r="386" spans="1:15" ht="85.5" x14ac:dyDescent="0.25">
      <c r="A386" s="21" t="s">
        <v>140</v>
      </c>
      <c r="B386" s="26">
        <v>90141700</v>
      </c>
      <c r="C386" s="17" t="s">
        <v>304</v>
      </c>
      <c r="D386" s="16">
        <v>43101</v>
      </c>
      <c r="E386" s="18">
        <v>5</v>
      </c>
      <c r="F386" s="15" t="s">
        <v>240</v>
      </c>
      <c r="G386" s="15" t="s">
        <v>242</v>
      </c>
      <c r="H386" s="13">
        <v>31000000</v>
      </c>
      <c r="I386" s="12">
        <v>31000000</v>
      </c>
      <c r="J386" s="15" t="s">
        <v>48</v>
      </c>
      <c r="K386" s="15" t="s">
        <v>102</v>
      </c>
      <c r="L386" s="15" t="s">
        <v>32</v>
      </c>
      <c r="M386" s="15" t="s">
        <v>65</v>
      </c>
      <c r="N386" s="17"/>
      <c r="O386" s="36" t="s">
        <v>192</v>
      </c>
    </row>
    <row r="387" spans="1:15" ht="57" x14ac:dyDescent="0.25">
      <c r="A387" s="21" t="s">
        <v>140</v>
      </c>
      <c r="B387" s="26">
        <v>90151500</v>
      </c>
      <c r="C387" s="17" t="s">
        <v>305</v>
      </c>
      <c r="D387" s="16">
        <v>43252</v>
      </c>
      <c r="E387" s="18">
        <v>12</v>
      </c>
      <c r="F387" s="15" t="s">
        <v>240</v>
      </c>
      <c r="G387" s="15" t="s">
        <v>242</v>
      </c>
      <c r="H387" s="13">
        <v>549300000</v>
      </c>
      <c r="I387" s="12">
        <v>549300000</v>
      </c>
      <c r="J387" s="15" t="s">
        <v>48</v>
      </c>
      <c r="K387" s="15" t="s">
        <v>102</v>
      </c>
      <c r="L387" s="15" t="s">
        <v>32</v>
      </c>
      <c r="M387" s="15" t="s">
        <v>64</v>
      </c>
      <c r="N387" s="17"/>
      <c r="O387" s="36" t="s">
        <v>192</v>
      </c>
    </row>
    <row r="388" spans="1:15" ht="57" x14ac:dyDescent="0.25">
      <c r="A388" s="21" t="s">
        <v>140</v>
      </c>
      <c r="B388" s="26">
        <v>90141700</v>
      </c>
      <c r="C388" s="17" t="s">
        <v>306</v>
      </c>
      <c r="D388" s="16">
        <v>43252</v>
      </c>
      <c r="E388" s="18">
        <v>12</v>
      </c>
      <c r="F388" s="15" t="s">
        <v>240</v>
      </c>
      <c r="G388" s="15" t="s">
        <v>242</v>
      </c>
      <c r="H388" s="13">
        <v>123000000</v>
      </c>
      <c r="I388" s="12">
        <v>123000000</v>
      </c>
      <c r="J388" s="15" t="s">
        <v>48</v>
      </c>
      <c r="K388" s="15" t="s">
        <v>102</v>
      </c>
      <c r="L388" s="15" t="s">
        <v>32</v>
      </c>
      <c r="M388" s="15" t="s">
        <v>65</v>
      </c>
      <c r="N388" s="17"/>
      <c r="O388" s="36" t="s">
        <v>192</v>
      </c>
    </row>
    <row r="389" spans="1:15" ht="71.25" x14ac:dyDescent="0.25">
      <c r="A389" s="21" t="s">
        <v>140</v>
      </c>
      <c r="B389" s="26" t="s">
        <v>249</v>
      </c>
      <c r="C389" s="17" t="s">
        <v>307</v>
      </c>
      <c r="D389" s="16">
        <v>43101</v>
      </c>
      <c r="E389" s="18">
        <v>12</v>
      </c>
      <c r="F389" s="15" t="s">
        <v>236</v>
      </c>
      <c r="G389" s="15" t="s">
        <v>242</v>
      </c>
      <c r="H389" s="13">
        <f>1880647686.74304+313</f>
        <v>1880647999.7430401</v>
      </c>
      <c r="I389" s="13">
        <f>1880647686.74304+313</f>
        <v>1880647999.7430401</v>
      </c>
      <c r="J389" s="15" t="s">
        <v>48</v>
      </c>
      <c r="K389" s="15" t="s">
        <v>102</v>
      </c>
      <c r="L389" s="15" t="s">
        <v>35</v>
      </c>
      <c r="M389" s="15" t="s">
        <v>66</v>
      </c>
      <c r="N389" s="17"/>
      <c r="O389" s="36" t="s">
        <v>195</v>
      </c>
    </row>
    <row r="390" spans="1:15" ht="85.5" x14ac:dyDescent="0.25">
      <c r="A390" s="21" t="s">
        <v>140</v>
      </c>
      <c r="B390" s="26">
        <v>80111600</v>
      </c>
      <c r="C390" s="17" t="s">
        <v>308</v>
      </c>
      <c r="D390" s="16">
        <v>43101</v>
      </c>
      <c r="E390" s="18">
        <v>12</v>
      </c>
      <c r="F390" s="15" t="s">
        <v>240</v>
      </c>
      <c r="G390" s="15" t="s">
        <v>242</v>
      </c>
      <c r="H390" s="13">
        <v>102567583.33000001</v>
      </c>
      <c r="I390" s="12">
        <v>102567583.33000001</v>
      </c>
      <c r="J390" s="15" t="s">
        <v>48</v>
      </c>
      <c r="K390" s="15" t="s">
        <v>102</v>
      </c>
      <c r="L390" s="15" t="s">
        <v>35</v>
      </c>
      <c r="M390" s="15" t="s">
        <v>152</v>
      </c>
      <c r="N390" s="17" t="s">
        <v>67</v>
      </c>
      <c r="O390" s="36" t="s">
        <v>196</v>
      </c>
    </row>
    <row r="391" spans="1:15" ht="85.5" x14ac:dyDescent="0.25">
      <c r="A391" s="21" t="s">
        <v>140</v>
      </c>
      <c r="B391" s="26">
        <v>80111600</v>
      </c>
      <c r="C391" s="17" t="s">
        <v>309</v>
      </c>
      <c r="D391" s="16">
        <v>43132</v>
      </c>
      <c r="E391" s="18">
        <v>4</v>
      </c>
      <c r="F391" s="15" t="s">
        <v>240</v>
      </c>
      <c r="G391" s="15" t="s">
        <v>242</v>
      </c>
      <c r="H391" s="13">
        <v>8455924</v>
      </c>
      <c r="I391" s="12">
        <v>8455924</v>
      </c>
      <c r="J391" s="15" t="s">
        <v>48</v>
      </c>
      <c r="K391" s="15" t="s">
        <v>102</v>
      </c>
      <c r="L391" s="15" t="s">
        <v>35</v>
      </c>
      <c r="M391" s="15" t="s">
        <v>68</v>
      </c>
      <c r="N391" s="17"/>
      <c r="O391" s="36" t="s">
        <v>196</v>
      </c>
    </row>
    <row r="392" spans="1:15" ht="85.5" x14ac:dyDescent="0.25">
      <c r="A392" s="21" t="s">
        <v>140</v>
      </c>
      <c r="B392" s="26">
        <v>80111600</v>
      </c>
      <c r="C392" s="17" t="s">
        <v>310</v>
      </c>
      <c r="D392" s="16">
        <v>43132</v>
      </c>
      <c r="E392" s="18">
        <v>4</v>
      </c>
      <c r="F392" s="15" t="s">
        <v>240</v>
      </c>
      <c r="G392" s="15" t="s">
        <v>242</v>
      </c>
      <c r="H392" s="13">
        <v>8455924</v>
      </c>
      <c r="I392" s="12">
        <v>8455924</v>
      </c>
      <c r="J392" s="15" t="s">
        <v>48</v>
      </c>
      <c r="K392" s="15" t="s">
        <v>102</v>
      </c>
      <c r="L392" s="15" t="s">
        <v>35</v>
      </c>
      <c r="M392" s="15" t="s">
        <v>68</v>
      </c>
      <c r="N392" s="17"/>
      <c r="O392" s="36" t="s">
        <v>196</v>
      </c>
    </row>
    <row r="393" spans="1:15" ht="57" x14ac:dyDescent="0.25">
      <c r="A393" s="21" t="s">
        <v>140</v>
      </c>
      <c r="B393" s="26">
        <v>80111600</v>
      </c>
      <c r="C393" s="17" t="s">
        <v>311</v>
      </c>
      <c r="D393" s="16">
        <v>43221</v>
      </c>
      <c r="E393" s="18">
        <v>8</v>
      </c>
      <c r="F393" s="15" t="s">
        <v>240</v>
      </c>
      <c r="G393" s="15" t="s">
        <v>242</v>
      </c>
      <c r="H393" s="13">
        <f>17592000+3606065</f>
        <v>21198065</v>
      </c>
      <c r="I393" s="13">
        <f>17592000+3606065</f>
        <v>21198065</v>
      </c>
      <c r="J393" s="15" t="s">
        <v>48</v>
      </c>
      <c r="K393" s="15" t="s">
        <v>102</v>
      </c>
      <c r="L393" s="15" t="s">
        <v>35</v>
      </c>
      <c r="M393" s="15" t="s">
        <v>68</v>
      </c>
      <c r="N393" s="17"/>
      <c r="O393" s="36" t="s">
        <v>196</v>
      </c>
    </row>
    <row r="394" spans="1:15" ht="57" x14ac:dyDescent="0.25">
      <c r="A394" s="21" t="s">
        <v>140</v>
      </c>
      <c r="B394" s="26">
        <v>80111600</v>
      </c>
      <c r="C394" s="17" t="s">
        <v>312</v>
      </c>
      <c r="D394" s="16">
        <v>43221</v>
      </c>
      <c r="E394" s="18">
        <v>8</v>
      </c>
      <c r="F394" s="15" t="s">
        <v>240</v>
      </c>
      <c r="G394" s="15" t="s">
        <v>242</v>
      </c>
      <c r="H394" s="13">
        <v>17592000</v>
      </c>
      <c r="I394" s="12">
        <v>17592000</v>
      </c>
      <c r="J394" s="15" t="s">
        <v>48</v>
      </c>
      <c r="K394" s="15" t="s">
        <v>102</v>
      </c>
      <c r="L394" s="15" t="s">
        <v>35</v>
      </c>
      <c r="M394" s="15" t="s">
        <v>68</v>
      </c>
      <c r="N394" s="17"/>
      <c r="O394" s="36" t="s">
        <v>196</v>
      </c>
    </row>
    <row r="395" spans="1:15" ht="85.5" x14ac:dyDescent="0.25">
      <c r="A395" s="21" t="s">
        <v>140</v>
      </c>
      <c r="B395" s="26">
        <v>80111600</v>
      </c>
      <c r="C395" s="17" t="s">
        <v>313</v>
      </c>
      <c r="D395" s="16">
        <v>43101</v>
      </c>
      <c r="E395" s="18">
        <v>6</v>
      </c>
      <c r="F395" s="15" t="s">
        <v>240</v>
      </c>
      <c r="G395" s="15" t="s">
        <v>242</v>
      </c>
      <c r="H395" s="13">
        <v>62130091</v>
      </c>
      <c r="I395" s="12">
        <v>62130091</v>
      </c>
      <c r="J395" s="15" t="s">
        <v>48</v>
      </c>
      <c r="K395" s="15" t="s">
        <v>102</v>
      </c>
      <c r="L395" s="15" t="s">
        <v>69</v>
      </c>
      <c r="M395" s="15" t="s">
        <v>70</v>
      </c>
      <c r="N395" s="17"/>
      <c r="O395" s="36" t="s">
        <v>192</v>
      </c>
    </row>
    <row r="396" spans="1:15" ht="114" x14ac:dyDescent="0.25">
      <c r="A396" s="21" t="s">
        <v>140</v>
      </c>
      <c r="B396" s="26">
        <v>80111600</v>
      </c>
      <c r="C396" s="17" t="s">
        <v>314</v>
      </c>
      <c r="D396" s="16">
        <v>43101</v>
      </c>
      <c r="E396" s="18">
        <v>6</v>
      </c>
      <c r="F396" s="15" t="s">
        <v>240</v>
      </c>
      <c r="G396" s="15" t="s">
        <v>242</v>
      </c>
      <c r="H396" s="13">
        <v>45726000</v>
      </c>
      <c r="I396" s="12">
        <v>45726000</v>
      </c>
      <c r="J396" s="15" t="s">
        <v>48</v>
      </c>
      <c r="K396" s="15" t="s">
        <v>102</v>
      </c>
      <c r="L396" s="15" t="s">
        <v>69</v>
      </c>
      <c r="M396" s="15" t="s">
        <v>70</v>
      </c>
      <c r="N396" s="17"/>
      <c r="O396" s="36" t="s">
        <v>192</v>
      </c>
    </row>
    <row r="397" spans="1:15" ht="85.5" x14ac:dyDescent="0.25">
      <c r="A397" s="21" t="s">
        <v>140</v>
      </c>
      <c r="B397" s="26">
        <v>80111600</v>
      </c>
      <c r="C397" s="17" t="s">
        <v>315</v>
      </c>
      <c r="D397" s="16">
        <v>43101</v>
      </c>
      <c r="E397" s="18">
        <v>6</v>
      </c>
      <c r="F397" s="15" t="s">
        <v>240</v>
      </c>
      <c r="G397" s="15" t="s">
        <v>242</v>
      </c>
      <c r="H397" s="13">
        <v>24000000</v>
      </c>
      <c r="I397" s="12">
        <v>24000000</v>
      </c>
      <c r="J397" s="15" t="s">
        <v>48</v>
      </c>
      <c r="K397" s="15" t="s">
        <v>102</v>
      </c>
      <c r="L397" s="15" t="s">
        <v>69</v>
      </c>
      <c r="M397" s="15" t="s">
        <v>71</v>
      </c>
      <c r="N397" s="17" t="s">
        <v>160</v>
      </c>
      <c r="O397" s="36" t="s">
        <v>192</v>
      </c>
    </row>
    <row r="398" spans="1:15" ht="57" x14ac:dyDescent="0.25">
      <c r="A398" s="21" t="s">
        <v>140</v>
      </c>
      <c r="B398" s="26">
        <v>80111600</v>
      </c>
      <c r="C398" s="17" t="s">
        <v>316</v>
      </c>
      <c r="D398" s="16">
        <v>43101</v>
      </c>
      <c r="E398" s="18">
        <v>12</v>
      </c>
      <c r="F398" s="15" t="s">
        <v>240</v>
      </c>
      <c r="G398" s="15" t="s">
        <v>242</v>
      </c>
      <c r="H398" s="13">
        <v>26388000</v>
      </c>
      <c r="I398" s="12">
        <v>26388000</v>
      </c>
      <c r="J398" s="15" t="s">
        <v>48</v>
      </c>
      <c r="K398" s="15" t="s">
        <v>102</v>
      </c>
      <c r="L398" s="15" t="s">
        <v>69</v>
      </c>
      <c r="M398" s="15" t="s">
        <v>68</v>
      </c>
      <c r="N398" s="17"/>
      <c r="O398" s="36" t="s">
        <v>192</v>
      </c>
    </row>
    <row r="399" spans="1:15" ht="57" x14ac:dyDescent="0.25">
      <c r="A399" s="21" t="s">
        <v>140</v>
      </c>
      <c r="B399" s="26">
        <v>80111600</v>
      </c>
      <c r="C399" s="17" t="s">
        <v>317</v>
      </c>
      <c r="D399" s="16">
        <v>43221</v>
      </c>
      <c r="E399" s="18">
        <v>8</v>
      </c>
      <c r="F399" s="15" t="s">
        <v>240</v>
      </c>
      <c r="G399" s="15" t="s">
        <v>242</v>
      </c>
      <c r="H399" s="13">
        <v>16120000</v>
      </c>
      <c r="I399" s="12">
        <v>16120000</v>
      </c>
      <c r="J399" s="15" t="s">
        <v>48</v>
      </c>
      <c r="K399" s="15" t="s">
        <v>102</v>
      </c>
      <c r="L399" s="15" t="s">
        <v>69</v>
      </c>
      <c r="M399" s="15" t="s">
        <v>68</v>
      </c>
      <c r="N399" s="17"/>
      <c r="O399" s="36" t="s">
        <v>192</v>
      </c>
    </row>
    <row r="400" spans="1:15" ht="57" x14ac:dyDescent="0.25">
      <c r="A400" s="21" t="s">
        <v>140</v>
      </c>
      <c r="B400" s="26">
        <v>80111600</v>
      </c>
      <c r="C400" s="17" t="s">
        <v>1083</v>
      </c>
      <c r="D400" s="16">
        <v>43221</v>
      </c>
      <c r="E400" s="18">
        <v>8</v>
      </c>
      <c r="F400" s="15" t="s">
        <v>240</v>
      </c>
      <c r="G400" s="15" t="s">
        <v>242</v>
      </c>
      <c r="H400" s="13">
        <v>16120000</v>
      </c>
      <c r="I400" s="12">
        <v>16120000</v>
      </c>
      <c r="J400" s="15" t="s">
        <v>48</v>
      </c>
      <c r="K400" s="15" t="s">
        <v>102</v>
      </c>
      <c r="L400" s="15" t="s">
        <v>69</v>
      </c>
      <c r="M400" s="15" t="s">
        <v>68</v>
      </c>
      <c r="N400" s="17"/>
      <c r="O400" s="36" t="s">
        <v>192</v>
      </c>
    </row>
    <row r="401" spans="1:15" ht="57" x14ac:dyDescent="0.25">
      <c r="A401" s="21" t="s">
        <v>140</v>
      </c>
      <c r="B401" s="26">
        <v>80111600</v>
      </c>
      <c r="C401" s="17" t="s">
        <v>318</v>
      </c>
      <c r="D401" s="16">
        <v>43221</v>
      </c>
      <c r="E401" s="18">
        <v>8</v>
      </c>
      <c r="F401" s="15" t="s">
        <v>240</v>
      </c>
      <c r="G401" s="15" t="s">
        <v>242</v>
      </c>
      <c r="H401" s="13">
        <v>17592000</v>
      </c>
      <c r="I401" s="12">
        <v>17592000</v>
      </c>
      <c r="J401" s="15" t="s">
        <v>48</v>
      </c>
      <c r="K401" s="15" t="s">
        <v>102</v>
      </c>
      <c r="L401" s="15" t="s">
        <v>69</v>
      </c>
      <c r="M401" s="15" t="s">
        <v>68</v>
      </c>
      <c r="N401" s="17"/>
      <c r="O401" s="36" t="s">
        <v>192</v>
      </c>
    </row>
    <row r="402" spans="1:15" ht="57" x14ac:dyDescent="0.25">
      <c r="A402" s="21" t="s">
        <v>140</v>
      </c>
      <c r="B402" s="26">
        <v>80111600</v>
      </c>
      <c r="C402" s="17" t="s">
        <v>319</v>
      </c>
      <c r="D402" s="16">
        <v>43221</v>
      </c>
      <c r="E402" s="18">
        <v>8</v>
      </c>
      <c r="F402" s="15" t="s">
        <v>240</v>
      </c>
      <c r="G402" s="15" t="s">
        <v>242</v>
      </c>
      <c r="H402" s="13">
        <v>17592000</v>
      </c>
      <c r="I402" s="12">
        <v>17592000</v>
      </c>
      <c r="J402" s="15" t="s">
        <v>48</v>
      </c>
      <c r="K402" s="15" t="s">
        <v>102</v>
      </c>
      <c r="L402" s="15" t="s">
        <v>69</v>
      </c>
      <c r="M402" s="15" t="s">
        <v>68</v>
      </c>
      <c r="N402" s="17"/>
      <c r="O402" s="36" t="s">
        <v>192</v>
      </c>
    </row>
    <row r="403" spans="1:15" ht="85.5" x14ac:dyDescent="0.25">
      <c r="A403" s="21" t="s">
        <v>140</v>
      </c>
      <c r="B403" s="26">
        <v>80111600</v>
      </c>
      <c r="C403" s="17" t="s">
        <v>320</v>
      </c>
      <c r="D403" s="16">
        <v>43132</v>
      </c>
      <c r="E403" s="18">
        <v>3.9</v>
      </c>
      <c r="F403" s="15" t="s">
        <v>240</v>
      </c>
      <c r="G403" s="15" t="s">
        <v>242</v>
      </c>
      <c r="H403" s="13">
        <v>7557467</v>
      </c>
      <c r="I403" s="12">
        <v>7557467</v>
      </c>
      <c r="J403" s="15" t="s">
        <v>48</v>
      </c>
      <c r="K403" s="15" t="s">
        <v>102</v>
      </c>
      <c r="L403" s="15" t="s">
        <v>69</v>
      </c>
      <c r="M403" s="15" t="s">
        <v>68</v>
      </c>
      <c r="N403" s="17"/>
      <c r="O403" s="36" t="s">
        <v>192</v>
      </c>
    </row>
    <row r="404" spans="1:15" ht="85.5" x14ac:dyDescent="0.25">
      <c r="A404" s="21" t="s">
        <v>140</v>
      </c>
      <c r="B404" s="26">
        <v>80111600</v>
      </c>
      <c r="C404" s="17" t="s">
        <v>321</v>
      </c>
      <c r="D404" s="16">
        <v>43132</v>
      </c>
      <c r="E404" s="18">
        <v>4.2</v>
      </c>
      <c r="F404" s="15" t="s">
        <v>240</v>
      </c>
      <c r="G404" s="15" t="s">
        <v>242</v>
      </c>
      <c r="H404" s="13">
        <v>8138810</v>
      </c>
      <c r="I404" s="12">
        <v>8138810</v>
      </c>
      <c r="J404" s="15" t="s">
        <v>48</v>
      </c>
      <c r="K404" s="15" t="s">
        <v>102</v>
      </c>
      <c r="L404" s="15" t="s">
        <v>69</v>
      </c>
      <c r="M404" s="15" t="s">
        <v>68</v>
      </c>
      <c r="N404" s="17"/>
      <c r="O404" s="36" t="s">
        <v>192</v>
      </c>
    </row>
    <row r="405" spans="1:15" ht="85.5" x14ac:dyDescent="0.25">
      <c r="A405" s="21" t="s">
        <v>140</v>
      </c>
      <c r="B405" s="26">
        <v>80111600</v>
      </c>
      <c r="C405" s="17" t="s">
        <v>322</v>
      </c>
      <c r="D405" s="16">
        <v>43132</v>
      </c>
      <c r="E405" s="18">
        <v>4.2</v>
      </c>
      <c r="F405" s="15" t="s">
        <v>240</v>
      </c>
      <c r="G405" s="15" t="s">
        <v>242</v>
      </c>
      <c r="H405" s="13">
        <v>8942140</v>
      </c>
      <c r="I405" s="12">
        <v>8942140</v>
      </c>
      <c r="J405" s="15" t="s">
        <v>48</v>
      </c>
      <c r="K405" s="15" t="s">
        <v>102</v>
      </c>
      <c r="L405" s="15" t="s">
        <v>69</v>
      </c>
      <c r="M405" s="15" t="s">
        <v>68</v>
      </c>
      <c r="N405" s="17"/>
      <c r="O405" s="36" t="s">
        <v>192</v>
      </c>
    </row>
    <row r="406" spans="1:15" ht="85.5" x14ac:dyDescent="0.25">
      <c r="A406" s="21" t="s">
        <v>140</v>
      </c>
      <c r="B406" s="26">
        <v>80111600</v>
      </c>
      <c r="C406" s="17" t="s">
        <v>323</v>
      </c>
      <c r="D406" s="16">
        <v>43160</v>
      </c>
      <c r="E406" s="18">
        <v>2.8</v>
      </c>
      <c r="F406" s="15" t="s">
        <v>240</v>
      </c>
      <c r="G406" s="15" t="s">
        <v>242</v>
      </c>
      <c r="H406" s="13">
        <v>5834588</v>
      </c>
      <c r="I406" s="12">
        <v>5834588</v>
      </c>
      <c r="J406" s="15" t="s">
        <v>48</v>
      </c>
      <c r="K406" s="15" t="s">
        <v>102</v>
      </c>
      <c r="L406" s="15" t="s">
        <v>69</v>
      </c>
      <c r="M406" s="15" t="s">
        <v>68</v>
      </c>
      <c r="N406" s="17"/>
      <c r="O406" s="36" t="s">
        <v>192</v>
      </c>
    </row>
    <row r="407" spans="1:15" ht="99.75" x14ac:dyDescent="0.25">
      <c r="A407" s="21" t="s">
        <v>140</v>
      </c>
      <c r="B407" s="26">
        <v>80111600</v>
      </c>
      <c r="C407" s="17" t="s">
        <v>324</v>
      </c>
      <c r="D407" s="28">
        <v>43101</v>
      </c>
      <c r="E407" s="29">
        <v>12</v>
      </c>
      <c r="F407" s="26" t="s">
        <v>240</v>
      </c>
      <c r="G407" s="26" t="s">
        <v>242</v>
      </c>
      <c r="H407" s="235">
        <f>75918000+38038105-28560000</f>
        <v>85396105</v>
      </c>
      <c r="I407" s="235">
        <f>75918000+38038105-28560000</f>
        <v>85396105</v>
      </c>
      <c r="J407" s="26" t="s">
        <v>48</v>
      </c>
      <c r="K407" s="26" t="s">
        <v>102</v>
      </c>
      <c r="L407" s="26" t="s">
        <v>72</v>
      </c>
      <c r="M407" s="26" t="s">
        <v>154</v>
      </c>
      <c r="N407" s="27"/>
      <c r="O407" s="36" t="s">
        <v>192</v>
      </c>
    </row>
    <row r="408" spans="1:15" ht="71.25" x14ac:dyDescent="0.25">
      <c r="A408" s="21" t="s">
        <v>140</v>
      </c>
      <c r="B408" s="26">
        <v>80111600</v>
      </c>
      <c r="C408" s="17" t="s">
        <v>325</v>
      </c>
      <c r="D408" s="16">
        <v>43132</v>
      </c>
      <c r="E408" s="18">
        <v>3.7</v>
      </c>
      <c r="F408" s="15" t="s">
        <v>240</v>
      </c>
      <c r="G408" s="15" t="s">
        <v>242</v>
      </c>
      <c r="H408" s="13">
        <v>32920234</v>
      </c>
      <c r="I408" s="12">
        <v>32920234</v>
      </c>
      <c r="J408" s="15" t="s">
        <v>48</v>
      </c>
      <c r="K408" s="15" t="s">
        <v>102</v>
      </c>
      <c r="L408" s="15" t="s">
        <v>72</v>
      </c>
      <c r="M408" s="15" t="s">
        <v>154</v>
      </c>
      <c r="N408" s="17"/>
      <c r="O408" s="36" t="s">
        <v>192</v>
      </c>
    </row>
    <row r="409" spans="1:15" ht="71.25" x14ac:dyDescent="0.25">
      <c r="A409" s="21" t="s">
        <v>140</v>
      </c>
      <c r="B409" s="26">
        <v>80111600</v>
      </c>
      <c r="C409" s="17" t="s">
        <v>326</v>
      </c>
      <c r="D409" s="16">
        <v>43221</v>
      </c>
      <c r="E409" s="18">
        <v>8</v>
      </c>
      <c r="F409" s="15" t="s">
        <v>240</v>
      </c>
      <c r="G409" s="15" t="s">
        <v>242</v>
      </c>
      <c r="H409" s="13">
        <v>73432000</v>
      </c>
      <c r="I409" s="12">
        <v>73432000</v>
      </c>
      <c r="J409" s="15" t="s">
        <v>48</v>
      </c>
      <c r="K409" s="15" t="s">
        <v>102</v>
      </c>
      <c r="L409" s="15" t="s">
        <v>72</v>
      </c>
      <c r="M409" s="15" t="s">
        <v>154</v>
      </c>
      <c r="N409" s="17"/>
      <c r="O409" s="36" t="s">
        <v>192</v>
      </c>
    </row>
    <row r="410" spans="1:15" ht="57" x14ac:dyDescent="0.25">
      <c r="A410" s="21" t="s">
        <v>140</v>
      </c>
      <c r="B410" s="26">
        <v>46181700</v>
      </c>
      <c r="C410" s="17" t="s">
        <v>327</v>
      </c>
      <c r="D410" s="16">
        <v>43191</v>
      </c>
      <c r="E410" s="18">
        <v>9</v>
      </c>
      <c r="F410" s="15" t="s">
        <v>239</v>
      </c>
      <c r="G410" s="15" t="s">
        <v>242</v>
      </c>
      <c r="H410" s="13">
        <v>43568818.475000001</v>
      </c>
      <c r="I410" s="12">
        <v>43568818.475000001</v>
      </c>
      <c r="J410" s="15" t="s">
        <v>48</v>
      </c>
      <c r="K410" s="15" t="s">
        <v>102</v>
      </c>
      <c r="L410" s="15" t="s">
        <v>33</v>
      </c>
      <c r="M410" s="15" t="s">
        <v>73</v>
      </c>
      <c r="N410" s="17"/>
      <c r="O410" s="36" t="s">
        <v>192</v>
      </c>
    </row>
    <row r="411" spans="1:15" ht="57" x14ac:dyDescent="0.25">
      <c r="A411" s="21" t="s">
        <v>140</v>
      </c>
      <c r="B411" s="26">
        <v>85101503</v>
      </c>
      <c r="C411" s="17" t="s">
        <v>328</v>
      </c>
      <c r="D411" s="16">
        <v>43221</v>
      </c>
      <c r="E411" s="240">
        <v>9</v>
      </c>
      <c r="F411" s="15" t="s">
        <v>239</v>
      </c>
      <c r="G411" s="15" t="s">
        <v>242</v>
      </c>
      <c r="H411" s="13">
        <v>50000000</v>
      </c>
      <c r="I411" s="12">
        <v>50000000</v>
      </c>
      <c r="J411" s="15" t="s">
        <v>48</v>
      </c>
      <c r="K411" s="15" t="s">
        <v>102</v>
      </c>
      <c r="L411" s="15" t="s">
        <v>33</v>
      </c>
      <c r="M411" s="15" t="s">
        <v>73</v>
      </c>
      <c r="N411" s="17"/>
      <c r="O411" s="36" t="s">
        <v>192</v>
      </c>
    </row>
    <row r="412" spans="1:15" ht="71.25" x14ac:dyDescent="0.25">
      <c r="A412" s="21" t="s">
        <v>140</v>
      </c>
      <c r="B412" s="26">
        <v>46161900</v>
      </c>
      <c r="C412" s="17" t="s">
        <v>329</v>
      </c>
      <c r="D412" s="16">
        <v>43101</v>
      </c>
      <c r="E412" s="18">
        <v>12</v>
      </c>
      <c r="F412" s="15" t="s">
        <v>239</v>
      </c>
      <c r="G412" s="15" t="s">
        <v>242</v>
      </c>
      <c r="H412" s="13">
        <v>6615950</v>
      </c>
      <c r="I412" s="12">
        <v>6615950</v>
      </c>
      <c r="J412" s="15" t="s">
        <v>48</v>
      </c>
      <c r="K412" s="15" t="s">
        <v>102</v>
      </c>
      <c r="L412" s="15" t="s">
        <v>33</v>
      </c>
      <c r="M412" s="15" t="s">
        <v>73</v>
      </c>
      <c r="N412" s="17"/>
      <c r="O412" s="36" t="s">
        <v>192</v>
      </c>
    </row>
    <row r="413" spans="1:15" ht="85.5" x14ac:dyDescent="0.25">
      <c r="A413" s="21" t="s">
        <v>140</v>
      </c>
      <c r="B413" s="26">
        <v>93141808</v>
      </c>
      <c r="C413" s="17" t="s">
        <v>330</v>
      </c>
      <c r="D413" s="16">
        <v>43101</v>
      </c>
      <c r="E413" s="18">
        <v>5</v>
      </c>
      <c r="F413" s="15" t="s">
        <v>240</v>
      </c>
      <c r="G413" s="15" t="s">
        <v>242</v>
      </c>
      <c r="H413" s="13">
        <v>62724000</v>
      </c>
      <c r="I413" s="12">
        <v>62724000</v>
      </c>
      <c r="J413" s="15" t="s">
        <v>48</v>
      </c>
      <c r="K413" s="15" t="s">
        <v>102</v>
      </c>
      <c r="L413" s="15" t="s">
        <v>33</v>
      </c>
      <c r="M413" s="15" t="s">
        <v>73</v>
      </c>
      <c r="N413" s="17"/>
      <c r="O413" s="36" t="s">
        <v>192</v>
      </c>
    </row>
    <row r="414" spans="1:15" ht="57" x14ac:dyDescent="0.25">
      <c r="A414" s="21" t="s">
        <v>140</v>
      </c>
      <c r="B414" s="26">
        <v>93141808</v>
      </c>
      <c r="C414" s="17" t="s">
        <v>331</v>
      </c>
      <c r="D414" s="16">
        <v>43252</v>
      </c>
      <c r="E414" s="18">
        <v>12</v>
      </c>
      <c r="F414" s="15" t="s">
        <v>240</v>
      </c>
      <c r="G414" s="15" t="s">
        <v>242</v>
      </c>
      <c r="H414" s="13">
        <v>79091232</v>
      </c>
      <c r="I414" s="12">
        <v>79091232</v>
      </c>
      <c r="J414" s="15" t="s">
        <v>48</v>
      </c>
      <c r="K414" s="15" t="s">
        <v>102</v>
      </c>
      <c r="L414" s="15" t="s">
        <v>33</v>
      </c>
      <c r="M414" s="15" t="s">
        <v>73</v>
      </c>
      <c r="N414" s="17"/>
      <c r="O414" s="36" t="s">
        <v>192</v>
      </c>
    </row>
    <row r="415" spans="1:15" ht="85.5" x14ac:dyDescent="0.25">
      <c r="A415" s="21" t="s">
        <v>140</v>
      </c>
      <c r="B415" s="26">
        <v>42172000</v>
      </c>
      <c r="C415" s="17" t="s">
        <v>332</v>
      </c>
      <c r="D415" s="16">
        <v>43132</v>
      </c>
      <c r="E415" s="18">
        <v>11</v>
      </c>
      <c r="F415" s="15" t="s">
        <v>238</v>
      </c>
      <c r="G415" s="15" t="s">
        <v>242</v>
      </c>
      <c r="H415" s="13">
        <v>97125619</v>
      </c>
      <c r="I415" s="12">
        <v>97125619</v>
      </c>
      <c r="J415" s="15" t="s">
        <v>48</v>
      </c>
      <c r="K415" s="15" t="s">
        <v>102</v>
      </c>
      <c r="L415" s="15" t="s">
        <v>33</v>
      </c>
      <c r="M415" s="15" t="s">
        <v>152</v>
      </c>
      <c r="N415" s="17" t="s">
        <v>67</v>
      </c>
      <c r="O415" s="36" t="s">
        <v>192</v>
      </c>
    </row>
    <row r="416" spans="1:15" ht="99.75" x14ac:dyDescent="0.25">
      <c r="A416" s="21" t="s">
        <v>140</v>
      </c>
      <c r="B416" s="26">
        <v>80111600</v>
      </c>
      <c r="C416" s="17" t="s">
        <v>333</v>
      </c>
      <c r="D416" s="16">
        <v>43160</v>
      </c>
      <c r="E416" s="18">
        <v>2.7</v>
      </c>
      <c r="F416" s="15" t="s">
        <v>240</v>
      </c>
      <c r="G416" s="15" t="s">
        <v>242</v>
      </c>
      <c r="H416" s="13">
        <v>5707749</v>
      </c>
      <c r="I416" s="12">
        <v>5707749</v>
      </c>
      <c r="J416" s="15" t="s">
        <v>48</v>
      </c>
      <c r="K416" s="15" t="s">
        <v>102</v>
      </c>
      <c r="L416" s="15" t="s">
        <v>33</v>
      </c>
      <c r="M416" s="15" t="s">
        <v>152</v>
      </c>
      <c r="N416" s="17" t="s">
        <v>67</v>
      </c>
      <c r="O416" s="36" t="s">
        <v>192</v>
      </c>
    </row>
    <row r="417" spans="1:15" ht="85.5" x14ac:dyDescent="0.25">
      <c r="A417" s="21" t="s">
        <v>140</v>
      </c>
      <c r="B417" s="26">
        <v>80111600</v>
      </c>
      <c r="C417" s="17" t="s">
        <v>334</v>
      </c>
      <c r="D417" s="16">
        <v>43221</v>
      </c>
      <c r="E417" s="18">
        <v>8</v>
      </c>
      <c r="F417" s="15" t="s">
        <v>240</v>
      </c>
      <c r="G417" s="15" t="s">
        <v>242</v>
      </c>
      <c r="H417" s="13">
        <v>17592000</v>
      </c>
      <c r="I417" s="12">
        <v>17592000</v>
      </c>
      <c r="J417" s="15" t="s">
        <v>48</v>
      </c>
      <c r="K417" s="15" t="s">
        <v>102</v>
      </c>
      <c r="L417" s="15" t="s">
        <v>33</v>
      </c>
      <c r="M417" s="15" t="s">
        <v>152</v>
      </c>
      <c r="N417" s="17" t="s">
        <v>67</v>
      </c>
      <c r="O417" s="36" t="s">
        <v>192</v>
      </c>
    </row>
    <row r="418" spans="1:15" ht="71.25" x14ac:dyDescent="0.25">
      <c r="A418" s="21" t="s">
        <v>140</v>
      </c>
      <c r="B418" s="26">
        <v>53102710</v>
      </c>
      <c r="C418" s="17" t="s">
        <v>335</v>
      </c>
      <c r="D418" s="16">
        <v>43252</v>
      </c>
      <c r="E418" s="18">
        <v>7</v>
      </c>
      <c r="F418" s="15" t="s">
        <v>238</v>
      </c>
      <c r="G418" s="15" t="s">
        <v>242</v>
      </c>
      <c r="H418" s="13">
        <f>89265750-194</f>
        <v>89265556</v>
      </c>
      <c r="I418" s="13">
        <f>89265750-194</f>
        <v>89265556</v>
      </c>
      <c r="J418" s="15" t="s">
        <v>48</v>
      </c>
      <c r="K418" s="15" t="s">
        <v>102</v>
      </c>
      <c r="L418" s="15" t="s">
        <v>33</v>
      </c>
      <c r="M418" s="15" t="s">
        <v>74</v>
      </c>
      <c r="N418" s="17"/>
      <c r="O418" s="36" t="s">
        <v>192</v>
      </c>
    </row>
    <row r="419" spans="1:15" ht="57" x14ac:dyDescent="0.25">
      <c r="A419" s="21" t="s">
        <v>140</v>
      </c>
      <c r="B419" s="26">
        <v>53102710</v>
      </c>
      <c r="C419" s="17" t="s">
        <v>336</v>
      </c>
      <c r="D419" s="16">
        <v>43132</v>
      </c>
      <c r="E419" s="18">
        <v>11</v>
      </c>
      <c r="F419" s="15" t="s">
        <v>239</v>
      </c>
      <c r="G419" s="15" t="s">
        <v>242</v>
      </c>
      <c r="H419" s="13">
        <v>20327443.785</v>
      </c>
      <c r="I419" s="12">
        <v>20327443.785</v>
      </c>
      <c r="J419" s="15" t="s">
        <v>48</v>
      </c>
      <c r="K419" s="15" t="s">
        <v>102</v>
      </c>
      <c r="L419" s="15" t="s">
        <v>33</v>
      </c>
      <c r="M419" s="15" t="s">
        <v>74</v>
      </c>
      <c r="N419" s="17"/>
      <c r="O419" s="36" t="s">
        <v>192</v>
      </c>
    </row>
    <row r="420" spans="1:15" ht="85.5" x14ac:dyDescent="0.25">
      <c r="A420" s="21" t="s">
        <v>140</v>
      </c>
      <c r="B420" s="26">
        <v>53102710</v>
      </c>
      <c r="C420" s="17" t="s">
        <v>337</v>
      </c>
      <c r="D420" s="16">
        <v>43313</v>
      </c>
      <c r="E420" s="18">
        <v>2</v>
      </c>
      <c r="F420" s="15" t="s">
        <v>239</v>
      </c>
      <c r="G420" s="15" t="s">
        <v>242</v>
      </c>
      <c r="H420" s="13">
        <v>18000000</v>
      </c>
      <c r="I420" s="12">
        <v>18000000</v>
      </c>
      <c r="J420" s="15" t="s">
        <v>48</v>
      </c>
      <c r="K420" s="15" t="s">
        <v>102</v>
      </c>
      <c r="L420" s="15" t="s">
        <v>33</v>
      </c>
      <c r="M420" s="15" t="s">
        <v>65</v>
      </c>
      <c r="N420" s="17"/>
      <c r="O420" s="36" t="s">
        <v>192</v>
      </c>
    </row>
    <row r="421" spans="1:15" ht="71.25" x14ac:dyDescent="0.25">
      <c r="A421" s="21" t="s">
        <v>140</v>
      </c>
      <c r="B421" s="26">
        <v>80111600</v>
      </c>
      <c r="C421" s="17" t="s">
        <v>338</v>
      </c>
      <c r="D421" s="16">
        <v>43101</v>
      </c>
      <c r="E421" s="18">
        <v>12</v>
      </c>
      <c r="F421" s="15" t="s">
        <v>240</v>
      </c>
      <c r="G421" s="15" t="s">
        <v>242</v>
      </c>
      <c r="H421" s="13">
        <v>49200000</v>
      </c>
      <c r="I421" s="12">
        <v>49200000</v>
      </c>
      <c r="J421" s="15" t="s">
        <v>48</v>
      </c>
      <c r="K421" s="15" t="s">
        <v>102</v>
      </c>
      <c r="L421" s="15" t="s">
        <v>33</v>
      </c>
      <c r="M421" s="15" t="s">
        <v>154</v>
      </c>
      <c r="N421" s="17"/>
      <c r="O421" s="36" t="s">
        <v>192</v>
      </c>
    </row>
    <row r="422" spans="1:15" ht="57" x14ac:dyDescent="0.25">
      <c r="A422" s="21" t="s">
        <v>140</v>
      </c>
      <c r="B422" s="26">
        <v>80111600</v>
      </c>
      <c r="C422" s="17" t="s">
        <v>339</v>
      </c>
      <c r="D422" s="16">
        <v>43221</v>
      </c>
      <c r="E422" s="18">
        <v>7.3</v>
      </c>
      <c r="F422" s="15" t="s">
        <v>240</v>
      </c>
      <c r="G422" s="15" t="s">
        <v>242</v>
      </c>
      <c r="H422" s="13">
        <v>16052700</v>
      </c>
      <c r="I422" s="12">
        <v>16052700</v>
      </c>
      <c r="J422" s="15" t="s">
        <v>48</v>
      </c>
      <c r="K422" s="15" t="s">
        <v>102</v>
      </c>
      <c r="L422" s="15" t="s">
        <v>33</v>
      </c>
      <c r="M422" s="15" t="s">
        <v>68</v>
      </c>
      <c r="N422" s="17"/>
      <c r="O422" s="36" t="s">
        <v>192</v>
      </c>
    </row>
    <row r="423" spans="1:15" ht="85.5" x14ac:dyDescent="0.25">
      <c r="A423" s="21" t="s">
        <v>140</v>
      </c>
      <c r="B423" s="26">
        <v>86111600</v>
      </c>
      <c r="C423" s="17" t="s">
        <v>340</v>
      </c>
      <c r="D423" s="16">
        <v>43101</v>
      </c>
      <c r="E423" s="18">
        <v>5</v>
      </c>
      <c r="F423" s="15" t="s">
        <v>240</v>
      </c>
      <c r="G423" s="15" t="s">
        <v>242</v>
      </c>
      <c r="H423" s="13">
        <v>190000000</v>
      </c>
      <c r="I423" s="12">
        <v>190000000</v>
      </c>
      <c r="J423" s="15" t="s">
        <v>48</v>
      </c>
      <c r="K423" s="15" t="s">
        <v>102</v>
      </c>
      <c r="L423" s="15" t="s">
        <v>34</v>
      </c>
      <c r="M423" s="15" t="s">
        <v>75</v>
      </c>
      <c r="N423" s="17"/>
      <c r="O423" s="36" t="s">
        <v>192</v>
      </c>
    </row>
    <row r="424" spans="1:15" ht="57" x14ac:dyDescent="0.25">
      <c r="A424" s="21" t="s">
        <v>140</v>
      </c>
      <c r="B424" s="26">
        <v>86111600</v>
      </c>
      <c r="C424" s="17" t="s">
        <v>341</v>
      </c>
      <c r="D424" s="16">
        <v>43252</v>
      </c>
      <c r="E424" s="18">
        <v>12</v>
      </c>
      <c r="F424" s="15" t="s">
        <v>240</v>
      </c>
      <c r="G424" s="15" t="s">
        <v>242</v>
      </c>
      <c r="H424" s="13">
        <f>342541680+320</f>
        <v>342542000</v>
      </c>
      <c r="I424" s="13">
        <f>342541680+320</f>
        <v>342542000</v>
      </c>
      <c r="J424" s="15" t="s">
        <v>48</v>
      </c>
      <c r="K424" s="15" t="s">
        <v>102</v>
      </c>
      <c r="L424" s="15" t="s">
        <v>34</v>
      </c>
      <c r="M424" s="15" t="s">
        <v>75</v>
      </c>
      <c r="N424" s="17"/>
      <c r="O424" s="36" t="s">
        <v>192</v>
      </c>
    </row>
    <row r="425" spans="1:15" ht="57" x14ac:dyDescent="0.25">
      <c r="A425" s="21" t="s">
        <v>140</v>
      </c>
      <c r="B425" s="26">
        <v>86111600</v>
      </c>
      <c r="C425" s="17" t="s">
        <v>342</v>
      </c>
      <c r="D425" s="16">
        <v>43101</v>
      </c>
      <c r="E425" s="18">
        <v>12</v>
      </c>
      <c r="F425" s="15" t="s">
        <v>240</v>
      </c>
      <c r="G425" s="15" t="s">
        <v>242</v>
      </c>
      <c r="H425" s="13">
        <v>100000000</v>
      </c>
      <c r="I425" s="12">
        <v>100000000</v>
      </c>
      <c r="J425" s="15" t="s">
        <v>48</v>
      </c>
      <c r="K425" s="15" t="s">
        <v>102</v>
      </c>
      <c r="L425" s="15" t="s">
        <v>34</v>
      </c>
      <c r="M425" s="15" t="s">
        <v>75</v>
      </c>
      <c r="N425" s="17"/>
      <c r="O425" s="36" t="s">
        <v>192</v>
      </c>
    </row>
    <row r="426" spans="1:15" ht="85.5" x14ac:dyDescent="0.25">
      <c r="A426" s="21" t="s">
        <v>140</v>
      </c>
      <c r="B426" s="26">
        <v>86121700</v>
      </c>
      <c r="C426" s="17" t="s">
        <v>343</v>
      </c>
      <c r="D426" s="16">
        <v>43101</v>
      </c>
      <c r="E426" s="18">
        <v>12</v>
      </c>
      <c r="F426" s="15" t="s">
        <v>240</v>
      </c>
      <c r="G426" s="15" t="s">
        <v>242</v>
      </c>
      <c r="H426" s="13">
        <v>146941680</v>
      </c>
      <c r="I426" s="12">
        <v>146941680</v>
      </c>
      <c r="J426" s="15" t="s">
        <v>48</v>
      </c>
      <c r="K426" s="15" t="s">
        <v>102</v>
      </c>
      <c r="L426" s="15" t="s">
        <v>34</v>
      </c>
      <c r="M426" s="15" t="s">
        <v>71</v>
      </c>
      <c r="N426" s="17" t="s">
        <v>76</v>
      </c>
      <c r="O426" s="36" t="s">
        <v>192</v>
      </c>
    </row>
    <row r="427" spans="1:15" ht="71.25" x14ac:dyDescent="0.25">
      <c r="A427" s="21" t="s">
        <v>140</v>
      </c>
      <c r="B427" s="26">
        <v>86111600</v>
      </c>
      <c r="C427" s="17" t="s">
        <v>344</v>
      </c>
      <c r="D427" s="16">
        <v>43101</v>
      </c>
      <c r="E427" s="18">
        <v>12</v>
      </c>
      <c r="F427" s="15" t="s">
        <v>240</v>
      </c>
      <c r="G427" s="15" t="s">
        <v>242</v>
      </c>
      <c r="H427" s="13">
        <v>48178320</v>
      </c>
      <c r="I427" s="12">
        <v>48178320</v>
      </c>
      <c r="J427" s="15" t="s">
        <v>48</v>
      </c>
      <c r="K427" s="15" t="s">
        <v>102</v>
      </c>
      <c r="L427" s="15" t="s">
        <v>34</v>
      </c>
      <c r="M427" s="15" t="s">
        <v>71</v>
      </c>
      <c r="N427" s="17" t="s">
        <v>76</v>
      </c>
      <c r="O427" s="36" t="s">
        <v>192</v>
      </c>
    </row>
    <row r="428" spans="1:15" ht="85.5" x14ac:dyDescent="0.25">
      <c r="A428" s="21" t="s">
        <v>140</v>
      </c>
      <c r="B428" s="26">
        <v>78111500</v>
      </c>
      <c r="C428" s="17" t="s">
        <v>345</v>
      </c>
      <c r="D428" s="16">
        <v>43282</v>
      </c>
      <c r="E428" s="18">
        <v>6</v>
      </c>
      <c r="F428" s="15" t="s">
        <v>240</v>
      </c>
      <c r="G428" s="15" t="s">
        <v>242</v>
      </c>
      <c r="H428" s="13">
        <v>35000000</v>
      </c>
      <c r="I428" s="12">
        <v>35000000</v>
      </c>
      <c r="J428" s="15" t="s">
        <v>48</v>
      </c>
      <c r="K428" s="15" t="s">
        <v>102</v>
      </c>
      <c r="L428" s="15" t="s">
        <v>34</v>
      </c>
      <c r="M428" s="15" t="s">
        <v>77</v>
      </c>
      <c r="N428" s="17"/>
      <c r="O428" s="36" t="s">
        <v>192</v>
      </c>
    </row>
    <row r="429" spans="1:15" ht="71.25" x14ac:dyDescent="0.25">
      <c r="A429" s="21" t="s">
        <v>140</v>
      </c>
      <c r="B429" s="26">
        <v>80111600</v>
      </c>
      <c r="C429" s="17" t="s">
        <v>346</v>
      </c>
      <c r="D429" s="16">
        <v>43132</v>
      </c>
      <c r="E429" s="18">
        <v>3.6</v>
      </c>
      <c r="F429" s="15" t="s">
        <v>240</v>
      </c>
      <c r="G429" s="15" t="s">
        <v>242</v>
      </c>
      <c r="H429" s="13">
        <v>7610332</v>
      </c>
      <c r="I429" s="12">
        <v>7610332</v>
      </c>
      <c r="J429" s="15" t="s">
        <v>48</v>
      </c>
      <c r="K429" s="15" t="s">
        <v>102</v>
      </c>
      <c r="L429" s="15" t="s">
        <v>34</v>
      </c>
      <c r="M429" s="15" t="s">
        <v>68</v>
      </c>
      <c r="N429" s="17"/>
      <c r="O429" s="36" t="s">
        <v>192</v>
      </c>
    </row>
    <row r="430" spans="1:15" ht="57" x14ac:dyDescent="0.25">
      <c r="A430" s="21" t="s">
        <v>140</v>
      </c>
      <c r="B430" s="26">
        <v>80111600</v>
      </c>
      <c r="C430" s="17" t="s">
        <v>347</v>
      </c>
      <c r="D430" s="16">
        <v>43221</v>
      </c>
      <c r="E430" s="18">
        <v>8</v>
      </c>
      <c r="F430" s="15" t="s">
        <v>240</v>
      </c>
      <c r="G430" s="15" t="s">
        <v>242</v>
      </c>
      <c r="H430" s="13">
        <v>17592000</v>
      </c>
      <c r="I430" s="12">
        <v>17592000</v>
      </c>
      <c r="J430" s="15" t="s">
        <v>48</v>
      </c>
      <c r="K430" s="15" t="s">
        <v>102</v>
      </c>
      <c r="L430" s="15" t="s">
        <v>34</v>
      </c>
      <c r="M430" s="15" t="s">
        <v>68</v>
      </c>
      <c r="N430" s="17"/>
      <c r="O430" s="36" t="s">
        <v>192</v>
      </c>
    </row>
    <row r="431" spans="1:15" ht="57" x14ac:dyDescent="0.25">
      <c r="A431" s="21" t="s">
        <v>140</v>
      </c>
      <c r="B431" s="26">
        <v>81111500</v>
      </c>
      <c r="C431" s="17" t="s">
        <v>348</v>
      </c>
      <c r="D431" s="16">
        <v>43101</v>
      </c>
      <c r="E431" s="18">
        <v>12</v>
      </c>
      <c r="F431" s="15" t="s">
        <v>238</v>
      </c>
      <c r="G431" s="15" t="s">
        <v>242</v>
      </c>
      <c r="H431" s="13">
        <v>84808552</v>
      </c>
      <c r="I431" s="12">
        <v>84808552</v>
      </c>
      <c r="J431" s="15" t="s">
        <v>48</v>
      </c>
      <c r="K431" s="15" t="s">
        <v>102</v>
      </c>
      <c r="L431" s="15" t="s">
        <v>34</v>
      </c>
      <c r="M431" s="15" t="s">
        <v>78</v>
      </c>
      <c r="N431" s="17"/>
      <c r="O431" s="36" t="s">
        <v>192</v>
      </c>
    </row>
    <row r="432" spans="1:15" ht="71.25" x14ac:dyDescent="0.25">
      <c r="A432" s="21" t="s">
        <v>140</v>
      </c>
      <c r="B432" s="26">
        <v>80111600</v>
      </c>
      <c r="C432" s="17" t="s">
        <v>349</v>
      </c>
      <c r="D432" s="16">
        <v>43101</v>
      </c>
      <c r="E432" s="18">
        <v>12</v>
      </c>
      <c r="F432" s="15" t="s">
        <v>240</v>
      </c>
      <c r="G432" s="15" t="s">
        <v>242</v>
      </c>
      <c r="H432" s="13">
        <v>19828000</v>
      </c>
      <c r="I432" s="12">
        <v>19828000</v>
      </c>
      <c r="J432" s="15" t="s">
        <v>48</v>
      </c>
      <c r="K432" s="15" t="s">
        <v>102</v>
      </c>
      <c r="L432" s="15" t="s">
        <v>72</v>
      </c>
      <c r="M432" s="15" t="s">
        <v>68</v>
      </c>
      <c r="N432" s="17"/>
      <c r="O432" s="36" t="s">
        <v>192</v>
      </c>
    </row>
    <row r="433" spans="1:15" ht="71.25" x14ac:dyDescent="0.25">
      <c r="A433" s="21" t="s">
        <v>140</v>
      </c>
      <c r="B433" s="26">
        <v>80111600</v>
      </c>
      <c r="C433" s="17" t="s">
        <v>350</v>
      </c>
      <c r="D433" s="16">
        <v>43101</v>
      </c>
      <c r="E433" s="18">
        <v>12</v>
      </c>
      <c r="F433" s="15" t="s">
        <v>240</v>
      </c>
      <c r="G433" s="15" t="s">
        <v>242</v>
      </c>
      <c r="H433" s="13">
        <v>19828944</v>
      </c>
      <c r="I433" s="12">
        <v>19828944</v>
      </c>
      <c r="J433" s="15" t="s">
        <v>48</v>
      </c>
      <c r="K433" s="15" t="s">
        <v>102</v>
      </c>
      <c r="L433" s="15" t="s">
        <v>72</v>
      </c>
      <c r="M433" s="15" t="s">
        <v>68</v>
      </c>
      <c r="N433" s="17"/>
      <c r="O433" s="36" t="s">
        <v>192</v>
      </c>
    </row>
    <row r="434" spans="1:15" ht="57" x14ac:dyDescent="0.25">
      <c r="A434" s="21" t="s">
        <v>140</v>
      </c>
      <c r="B434" s="26">
        <v>80111600</v>
      </c>
      <c r="C434" s="17" t="s">
        <v>351</v>
      </c>
      <c r="D434" s="16">
        <v>43132</v>
      </c>
      <c r="E434" s="18">
        <v>4.0999999999999996</v>
      </c>
      <c r="F434" s="15" t="s">
        <v>240</v>
      </c>
      <c r="G434" s="15" t="s">
        <v>242</v>
      </c>
      <c r="H434" s="13">
        <v>8003163.5599999996</v>
      </c>
      <c r="I434" s="12">
        <v>8003163.5599999996</v>
      </c>
      <c r="J434" s="15" t="s">
        <v>48</v>
      </c>
      <c r="K434" s="15" t="s">
        <v>102</v>
      </c>
      <c r="L434" s="15" t="s">
        <v>36</v>
      </c>
      <c r="M434" s="15" t="s">
        <v>68</v>
      </c>
      <c r="N434" s="17"/>
      <c r="O434" s="36" t="s">
        <v>198</v>
      </c>
    </row>
    <row r="435" spans="1:15" ht="57" x14ac:dyDescent="0.25">
      <c r="A435" s="21" t="s">
        <v>140</v>
      </c>
      <c r="B435" s="26">
        <v>80111600</v>
      </c>
      <c r="C435" s="17" t="s">
        <v>352</v>
      </c>
      <c r="D435" s="16">
        <v>43132</v>
      </c>
      <c r="E435" s="18">
        <v>4.3</v>
      </c>
      <c r="F435" s="15" t="s">
        <v>240</v>
      </c>
      <c r="G435" s="15" t="s">
        <v>242</v>
      </c>
      <c r="H435" s="13">
        <v>8332591.5999999996</v>
      </c>
      <c r="I435" s="12">
        <v>8332591.5999999996</v>
      </c>
      <c r="J435" s="15" t="s">
        <v>48</v>
      </c>
      <c r="K435" s="15" t="s">
        <v>102</v>
      </c>
      <c r="L435" s="15" t="s">
        <v>36</v>
      </c>
      <c r="M435" s="15" t="s">
        <v>68</v>
      </c>
      <c r="N435" s="17"/>
      <c r="O435" s="36" t="s">
        <v>198</v>
      </c>
    </row>
    <row r="436" spans="1:15" ht="57" x14ac:dyDescent="0.25">
      <c r="A436" s="21" t="s">
        <v>140</v>
      </c>
      <c r="B436" s="26">
        <v>80111600</v>
      </c>
      <c r="C436" s="17" t="s">
        <v>353</v>
      </c>
      <c r="D436" s="16">
        <v>43132</v>
      </c>
      <c r="E436" s="18">
        <v>3.9</v>
      </c>
      <c r="F436" s="15" t="s">
        <v>240</v>
      </c>
      <c r="G436" s="15" t="s">
        <v>242</v>
      </c>
      <c r="H436" s="13">
        <v>7615601.1600000001</v>
      </c>
      <c r="I436" s="12">
        <v>7615601.1600000001</v>
      </c>
      <c r="J436" s="15" t="s">
        <v>48</v>
      </c>
      <c r="K436" s="15" t="s">
        <v>102</v>
      </c>
      <c r="L436" s="15" t="s">
        <v>36</v>
      </c>
      <c r="M436" s="15" t="s">
        <v>68</v>
      </c>
      <c r="N436" s="17"/>
      <c r="O436" s="36" t="s">
        <v>198</v>
      </c>
    </row>
    <row r="437" spans="1:15" ht="57" x14ac:dyDescent="0.25">
      <c r="A437" s="21" t="s">
        <v>140</v>
      </c>
      <c r="B437" s="26">
        <v>80111600</v>
      </c>
      <c r="C437" s="17" t="s">
        <v>354</v>
      </c>
      <c r="D437" s="16">
        <v>43132</v>
      </c>
      <c r="E437" s="18">
        <v>4.0999999999999996</v>
      </c>
      <c r="F437" s="15" t="s">
        <v>240</v>
      </c>
      <c r="G437" s="15" t="s">
        <v>242</v>
      </c>
      <c r="H437" s="13">
        <v>5060224.68</v>
      </c>
      <c r="I437" s="12">
        <v>5060224.68</v>
      </c>
      <c r="J437" s="15" t="s">
        <v>48</v>
      </c>
      <c r="K437" s="15" t="s">
        <v>102</v>
      </c>
      <c r="L437" s="15" t="s">
        <v>36</v>
      </c>
      <c r="M437" s="15" t="s">
        <v>68</v>
      </c>
      <c r="N437" s="17"/>
      <c r="O437" s="36" t="s">
        <v>198</v>
      </c>
    </row>
    <row r="438" spans="1:15" ht="57" x14ac:dyDescent="0.25">
      <c r="A438" s="21" t="s">
        <v>140</v>
      </c>
      <c r="B438" s="26">
        <v>80111600</v>
      </c>
      <c r="C438" s="17" t="s">
        <v>355</v>
      </c>
      <c r="D438" s="16">
        <v>43132</v>
      </c>
      <c r="E438" s="18">
        <v>4.5999999999999996</v>
      </c>
      <c r="F438" s="15" t="s">
        <v>240</v>
      </c>
      <c r="G438" s="15" t="s">
        <v>242</v>
      </c>
      <c r="H438" s="13">
        <v>8836422.7199999988</v>
      </c>
      <c r="I438" s="12">
        <v>8836422.7199999988</v>
      </c>
      <c r="J438" s="15" t="s">
        <v>48</v>
      </c>
      <c r="K438" s="15" t="s">
        <v>102</v>
      </c>
      <c r="L438" s="15" t="s">
        <v>36</v>
      </c>
      <c r="M438" s="15" t="s">
        <v>68</v>
      </c>
      <c r="N438" s="17"/>
      <c r="O438" s="36" t="s">
        <v>198</v>
      </c>
    </row>
    <row r="439" spans="1:15" ht="85.5" x14ac:dyDescent="0.25">
      <c r="A439" s="21" t="s">
        <v>140</v>
      </c>
      <c r="B439" s="26">
        <v>80111600</v>
      </c>
      <c r="C439" s="17" t="s">
        <v>356</v>
      </c>
      <c r="D439" s="16">
        <v>43160</v>
      </c>
      <c r="E439" s="18">
        <v>3</v>
      </c>
      <c r="F439" s="15" t="s">
        <v>240</v>
      </c>
      <c r="G439" s="15" t="s">
        <v>242</v>
      </c>
      <c r="H439" s="13">
        <v>5813436</v>
      </c>
      <c r="I439" s="12">
        <v>5813436</v>
      </c>
      <c r="J439" s="15" t="s">
        <v>48</v>
      </c>
      <c r="K439" s="15" t="s">
        <v>102</v>
      </c>
      <c r="L439" s="15" t="s">
        <v>36</v>
      </c>
      <c r="M439" s="15" t="s">
        <v>68</v>
      </c>
      <c r="N439" s="17"/>
      <c r="O439" s="36" t="s">
        <v>198</v>
      </c>
    </row>
    <row r="440" spans="1:15" ht="57" x14ac:dyDescent="0.25">
      <c r="A440" s="21" t="s">
        <v>140</v>
      </c>
      <c r="B440" s="26">
        <v>80111600</v>
      </c>
      <c r="C440" s="17" t="s">
        <v>357</v>
      </c>
      <c r="D440" s="16">
        <v>43132</v>
      </c>
      <c r="E440" s="18">
        <v>4</v>
      </c>
      <c r="F440" s="15" t="s">
        <v>240</v>
      </c>
      <c r="G440" s="15" t="s">
        <v>242</v>
      </c>
      <c r="H440" s="13">
        <v>7751248</v>
      </c>
      <c r="I440" s="12">
        <v>7751248</v>
      </c>
      <c r="J440" s="15" t="s">
        <v>48</v>
      </c>
      <c r="K440" s="15" t="s">
        <v>102</v>
      </c>
      <c r="L440" s="15" t="s">
        <v>36</v>
      </c>
      <c r="M440" s="15" t="s">
        <v>68</v>
      </c>
      <c r="N440" s="17"/>
      <c r="O440" s="36" t="s">
        <v>198</v>
      </c>
    </row>
    <row r="441" spans="1:15" ht="57" x14ac:dyDescent="0.25">
      <c r="A441" s="21" t="s">
        <v>140</v>
      </c>
      <c r="B441" s="26">
        <v>80111600</v>
      </c>
      <c r="C441" s="17" t="s">
        <v>358</v>
      </c>
      <c r="D441" s="16">
        <v>43132</v>
      </c>
      <c r="E441" s="18">
        <v>3.9</v>
      </c>
      <c r="F441" s="15" t="s">
        <v>240</v>
      </c>
      <c r="G441" s="15" t="s">
        <v>242</v>
      </c>
      <c r="H441" s="13">
        <v>7615601.1600000001</v>
      </c>
      <c r="I441" s="12">
        <v>7615601.1600000001</v>
      </c>
      <c r="J441" s="15" t="s">
        <v>48</v>
      </c>
      <c r="K441" s="15" t="s">
        <v>102</v>
      </c>
      <c r="L441" s="15" t="s">
        <v>36</v>
      </c>
      <c r="M441" s="15" t="s">
        <v>68</v>
      </c>
      <c r="N441" s="17"/>
      <c r="O441" s="36" t="s">
        <v>198</v>
      </c>
    </row>
    <row r="442" spans="1:15" ht="57" x14ac:dyDescent="0.25">
      <c r="A442" s="21" t="s">
        <v>140</v>
      </c>
      <c r="B442" s="26">
        <v>80111600</v>
      </c>
      <c r="C442" s="17" t="s">
        <v>359</v>
      </c>
      <c r="D442" s="16">
        <v>43132</v>
      </c>
      <c r="E442" s="18">
        <v>3.9</v>
      </c>
      <c r="F442" s="15" t="s">
        <v>240</v>
      </c>
      <c r="G442" s="15" t="s">
        <v>242</v>
      </c>
      <c r="H442" s="13">
        <v>7615601.1600000001</v>
      </c>
      <c r="I442" s="12">
        <v>7615601.1600000001</v>
      </c>
      <c r="J442" s="15" t="s">
        <v>48</v>
      </c>
      <c r="K442" s="15" t="s">
        <v>102</v>
      </c>
      <c r="L442" s="15" t="s">
        <v>36</v>
      </c>
      <c r="M442" s="15" t="s">
        <v>68</v>
      </c>
      <c r="N442" s="17"/>
      <c r="O442" s="36" t="s">
        <v>198</v>
      </c>
    </row>
    <row r="443" spans="1:15" ht="57" x14ac:dyDescent="0.25">
      <c r="A443" s="21" t="s">
        <v>140</v>
      </c>
      <c r="B443" s="26">
        <v>80111600</v>
      </c>
      <c r="C443" s="17" t="s">
        <v>360</v>
      </c>
      <c r="D443" s="16">
        <v>43132</v>
      </c>
      <c r="E443" s="18">
        <v>3.7</v>
      </c>
      <c r="F443" s="15" t="s">
        <v>240</v>
      </c>
      <c r="G443" s="15" t="s">
        <v>242</v>
      </c>
      <c r="H443" s="13">
        <v>7228038.7599999998</v>
      </c>
      <c r="I443" s="12">
        <v>7228038.7599999998</v>
      </c>
      <c r="J443" s="15" t="s">
        <v>48</v>
      </c>
      <c r="K443" s="15" t="s">
        <v>102</v>
      </c>
      <c r="L443" s="15" t="s">
        <v>36</v>
      </c>
      <c r="M443" s="15" t="s">
        <v>68</v>
      </c>
      <c r="N443" s="17"/>
      <c r="O443" s="36" t="s">
        <v>198</v>
      </c>
    </row>
    <row r="444" spans="1:15" ht="57" x14ac:dyDescent="0.25">
      <c r="A444" s="21" t="s">
        <v>140</v>
      </c>
      <c r="B444" s="26">
        <v>80111600</v>
      </c>
      <c r="C444" s="17" t="s">
        <v>361</v>
      </c>
      <c r="D444" s="16">
        <v>43132</v>
      </c>
      <c r="E444" s="18">
        <v>4.7</v>
      </c>
      <c r="F444" s="15" t="s">
        <v>240</v>
      </c>
      <c r="G444" s="15" t="s">
        <v>242</v>
      </c>
      <c r="H444" s="13">
        <v>9107716.4000000004</v>
      </c>
      <c r="I444" s="12">
        <v>9107716.4000000004</v>
      </c>
      <c r="J444" s="15" t="s">
        <v>48</v>
      </c>
      <c r="K444" s="15" t="s">
        <v>102</v>
      </c>
      <c r="L444" s="15" t="s">
        <v>36</v>
      </c>
      <c r="M444" s="15" t="s">
        <v>68</v>
      </c>
      <c r="N444" s="17"/>
      <c r="O444" s="36" t="s">
        <v>198</v>
      </c>
    </row>
    <row r="445" spans="1:15" ht="57" x14ac:dyDescent="0.25">
      <c r="A445" s="21" t="s">
        <v>140</v>
      </c>
      <c r="B445" s="26">
        <v>80111600</v>
      </c>
      <c r="C445" s="17" t="s">
        <v>362</v>
      </c>
      <c r="D445" s="16">
        <v>43132</v>
      </c>
      <c r="E445" s="18">
        <v>4</v>
      </c>
      <c r="F445" s="15" t="s">
        <v>240</v>
      </c>
      <c r="G445" s="15" t="s">
        <v>242</v>
      </c>
      <c r="H445" s="13">
        <v>7751248</v>
      </c>
      <c r="I445" s="12">
        <v>7751248</v>
      </c>
      <c r="J445" s="15" t="s">
        <v>48</v>
      </c>
      <c r="K445" s="15" t="s">
        <v>102</v>
      </c>
      <c r="L445" s="15" t="s">
        <v>36</v>
      </c>
      <c r="M445" s="15" t="s">
        <v>68</v>
      </c>
      <c r="N445" s="17"/>
      <c r="O445" s="36" t="s">
        <v>198</v>
      </c>
    </row>
    <row r="446" spans="1:15" ht="57" x14ac:dyDescent="0.25">
      <c r="A446" s="21" t="s">
        <v>140</v>
      </c>
      <c r="B446" s="26">
        <v>80111600</v>
      </c>
      <c r="C446" s="17" t="s">
        <v>363</v>
      </c>
      <c r="D446" s="16">
        <v>43132</v>
      </c>
      <c r="E446" s="18">
        <v>4.3</v>
      </c>
      <c r="F446" s="15" t="s">
        <v>240</v>
      </c>
      <c r="G446" s="15" t="s">
        <v>242</v>
      </c>
      <c r="H446" s="13">
        <v>8255079.1199999992</v>
      </c>
      <c r="I446" s="12">
        <v>8255079.1199999992</v>
      </c>
      <c r="J446" s="15" t="s">
        <v>48</v>
      </c>
      <c r="K446" s="15" t="s">
        <v>102</v>
      </c>
      <c r="L446" s="15" t="s">
        <v>36</v>
      </c>
      <c r="M446" s="15" t="s">
        <v>68</v>
      </c>
      <c r="N446" s="17"/>
      <c r="O446" s="36" t="s">
        <v>198</v>
      </c>
    </row>
    <row r="447" spans="1:15" ht="85.5" x14ac:dyDescent="0.25">
      <c r="A447" s="21" t="s">
        <v>140</v>
      </c>
      <c r="B447" s="26">
        <v>80111600</v>
      </c>
      <c r="C447" s="17" t="s">
        <v>364</v>
      </c>
      <c r="D447" s="16">
        <v>43191</v>
      </c>
      <c r="E447" s="18">
        <v>2</v>
      </c>
      <c r="F447" s="15" t="s">
        <v>240</v>
      </c>
      <c r="G447" s="15" t="s">
        <v>242</v>
      </c>
      <c r="H447" s="13">
        <v>3875624</v>
      </c>
      <c r="I447" s="12">
        <v>3875624</v>
      </c>
      <c r="J447" s="15" t="s">
        <v>48</v>
      </c>
      <c r="K447" s="15" t="s">
        <v>102</v>
      </c>
      <c r="L447" s="15" t="s">
        <v>36</v>
      </c>
      <c r="M447" s="15" t="s">
        <v>68</v>
      </c>
      <c r="N447" s="17"/>
      <c r="O447" s="36" t="s">
        <v>198</v>
      </c>
    </row>
    <row r="448" spans="1:15" ht="57" x14ac:dyDescent="0.25">
      <c r="A448" s="21" t="s">
        <v>140</v>
      </c>
      <c r="B448" s="26">
        <v>80111600</v>
      </c>
      <c r="C448" s="17" t="s">
        <v>365</v>
      </c>
      <c r="D448" s="16">
        <v>43221</v>
      </c>
      <c r="E448" s="18">
        <v>1.8</v>
      </c>
      <c r="F448" s="15" t="s">
        <v>240</v>
      </c>
      <c r="G448" s="15" t="s">
        <v>242</v>
      </c>
      <c r="H448" s="13">
        <v>3488061.6</v>
      </c>
      <c r="I448" s="12">
        <v>3488061.6</v>
      </c>
      <c r="J448" s="15" t="s">
        <v>48</v>
      </c>
      <c r="K448" s="15" t="s">
        <v>102</v>
      </c>
      <c r="L448" s="15" t="s">
        <v>36</v>
      </c>
      <c r="M448" s="15" t="s">
        <v>68</v>
      </c>
      <c r="N448" s="17"/>
      <c r="O448" s="36" t="s">
        <v>198</v>
      </c>
    </row>
    <row r="449" spans="1:15" ht="142.5" x14ac:dyDescent="0.25">
      <c r="A449" s="21" t="s">
        <v>140</v>
      </c>
      <c r="B449" s="26">
        <v>80111600</v>
      </c>
      <c r="C449" s="17" t="s">
        <v>366</v>
      </c>
      <c r="D449" s="16">
        <v>43160</v>
      </c>
      <c r="E449" s="18">
        <v>3.2</v>
      </c>
      <c r="F449" s="15" t="s">
        <v>240</v>
      </c>
      <c r="G449" s="15" t="s">
        <v>242</v>
      </c>
      <c r="H449" s="13">
        <v>6259132.7599999998</v>
      </c>
      <c r="I449" s="12">
        <v>6259132.7599999998</v>
      </c>
      <c r="J449" s="15" t="s">
        <v>48</v>
      </c>
      <c r="K449" s="15" t="s">
        <v>102</v>
      </c>
      <c r="L449" s="15" t="s">
        <v>36</v>
      </c>
      <c r="M449" s="15" t="s">
        <v>71</v>
      </c>
      <c r="N449" s="17" t="s">
        <v>79</v>
      </c>
      <c r="O449" s="36" t="s">
        <v>198</v>
      </c>
    </row>
    <row r="450" spans="1:15" ht="142.5" x14ac:dyDescent="0.25">
      <c r="A450" s="21" t="s">
        <v>140</v>
      </c>
      <c r="B450" s="26">
        <v>80111600</v>
      </c>
      <c r="C450" s="17" t="s">
        <v>367</v>
      </c>
      <c r="D450" s="16">
        <v>43191</v>
      </c>
      <c r="E450" s="18">
        <v>1.9</v>
      </c>
      <c r="F450" s="15" t="s">
        <v>240</v>
      </c>
      <c r="G450" s="15" t="s">
        <v>242</v>
      </c>
      <c r="H450" s="13">
        <v>3604330.3200000003</v>
      </c>
      <c r="I450" s="12">
        <v>3604330.3200000003</v>
      </c>
      <c r="J450" s="15" t="s">
        <v>48</v>
      </c>
      <c r="K450" s="15" t="s">
        <v>102</v>
      </c>
      <c r="L450" s="15" t="s">
        <v>36</v>
      </c>
      <c r="M450" s="15" t="s">
        <v>71</v>
      </c>
      <c r="N450" s="17" t="s">
        <v>79</v>
      </c>
      <c r="O450" s="36" t="s">
        <v>198</v>
      </c>
    </row>
    <row r="451" spans="1:15" ht="142.5" x14ac:dyDescent="0.25">
      <c r="A451" s="21" t="s">
        <v>140</v>
      </c>
      <c r="B451" s="26">
        <v>80111600</v>
      </c>
      <c r="C451" s="17" t="s">
        <v>368</v>
      </c>
      <c r="D451" s="16">
        <v>43221</v>
      </c>
      <c r="E451" s="18">
        <v>8</v>
      </c>
      <c r="F451" s="15" t="s">
        <v>240</v>
      </c>
      <c r="G451" s="15" t="s">
        <v>242</v>
      </c>
      <c r="H451" s="13">
        <v>16120000</v>
      </c>
      <c r="I451" s="12">
        <v>16120000</v>
      </c>
      <c r="J451" s="15" t="s">
        <v>48</v>
      </c>
      <c r="K451" s="15" t="s">
        <v>102</v>
      </c>
      <c r="L451" s="15" t="s">
        <v>36</v>
      </c>
      <c r="M451" s="15" t="s">
        <v>71</v>
      </c>
      <c r="N451" s="17" t="s">
        <v>79</v>
      </c>
      <c r="O451" s="36" t="s">
        <v>197</v>
      </c>
    </row>
    <row r="452" spans="1:15" ht="142.5" x14ac:dyDescent="0.25">
      <c r="A452" s="21" t="s">
        <v>140</v>
      </c>
      <c r="B452" s="26">
        <v>83121603</v>
      </c>
      <c r="C452" s="17" t="s">
        <v>369</v>
      </c>
      <c r="D452" s="16">
        <v>43132</v>
      </c>
      <c r="E452" s="18">
        <v>3.6</v>
      </c>
      <c r="F452" s="15" t="s">
        <v>240</v>
      </c>
      <c r="G452" s="15" t="s">
        <v>242</v>
      </c>
      <c r="H452" s="13">
        <v>63938263.859999999</v>
      </c>
      <c r="I452" s="12">
        <v>63938263.859999999</v>
      </c>
      <c r="J452" s="15" t="s">
        <v>48</v>
      </c>
      <c r="K452" s="15" t="s">
        <v>102</v>
      </c>
      <c r="L452" s="15" t="s">
        <v>36</v>
      </c>
      <c r="M452" s="15" t="s">
        <v>71</v>
      </c>
      <c r="N452" s="17" t="s">
        <v>79</v>
      </c>
      <c r="O452" s="36" t="s">
        <v>198</v>
      </c>
    </row>
    <row r="453" spans="1:15" ht="142.5" x14ac:dyDescent="0.25">
      <c r="A453" s="21" t="s">
        <v>140</v>
      </c>
      <c r="B453" s="26">
        <v>83121603</v>
      </c>
      <c r="C453" s="17" t="s">
        <v>370</v>
      </c>
      <c r="D453" s="16">
        <v>43221</v>
      </c>
      <c r="E453" s="18">
        <v>8</v>
      </c>
      <c r="F453" s="15" t="s">
        <v>240</v>
      </c>
      <c r="G453" s="15" t="s">
        <v>242</v>
      </c>
      <c r="H453" s="13">
        <v>170900000</v>
      </c>
      <c r="I453" s="12">
        <v>170900000</v>
      </c>
      <c r="J453" s="15" t="s">
        <v>48</v>
      </c>
      <c r="K453" s="15" t="s">
        <v>102</v>
      </c>
      <c r="L453" s="15" t="s">
        <v>36</v>
      </c>
      <c r="M453" s="15" t="s">
        <v>71</v>
      </c>
      <c r="N453" s="17" t="s">
        <v>79</v>
      </c>
      <c r="O453" s="36" t="s">
        <v>198</v>
      </c>
    </row>
    <row r="454" spans="1:15" ht="142.5" x14ac:dyDescent="0.25">
      <c r="A454" s="21" t="s">
        <v>140</v>
      </c>
      <c r="B454" s="26">
        <v>80111600</v>
      </c>
      <c r="C454" s="17" t="s">
        <v>371</v>
      </c>
      <c r="D454" s="16">
        <v>43132</v>
      </c>
      <c r="E454" s="18">
        <v>12</v>
      </c>
      <c r="F454" s="15" t="s">
        <v>237</v>
      </c>
      <c r="G454" s="15" t="s">
        <v>242</v>
      </c>
      <c r="H454" s="12">
        <f>718778273+180158</f>
        <v>718958431</v>
      </c>
      <c r="I454" s="12">
        <f>718778273+180158</f>
        <v>718958431</v>
      </c>
      <c r="J454" s="15" t="s">
        <v>94</v>
      </c>
      <c r="K454" s="15" t="s">
        <v>80</v>
      </c>
      <c r="L454" s="15" t="s">
        <v>36</v>
      </c>
      <c r="M454" s="15" t="s">
        <v>71</v>
      </c>
      <c r="N454" s="17" t="s">
        <v>79</v>
      </c>
      <c r="O454" s="36" t="s">
        <v>198</v>
      </c>
    </row>
    <row r="455" spans="1:15" ht="71.25" x14ac:dyDescent="0.25">
      <c r="A455" s="21" t="s">
        <v>140</v>
      </c>
      <c r="B455" s="26">
        <v>80111600</v>
      </c>
      <c r="C455" s="17" t="s">
        <v>372</v>
      </c>
      <c r="D455" s="16">
        <v>43101</v>
      </c>
      <c r="E455" s="18">
        <v>12</v>
      </c>
      <c r="F455" s="15" t="s">
        <v>240</v>
      </c>
      <c r="G455" s="15" t="s">
        <v>242</v>
      </c>
      <c r="H455" s="13">
        <v>49200000</v>
      </c>
      <c r="I455" s="12">
        <v>49200000</v>
      </c>
      <c r="J455" s="15" t="s">
        <v>48</v>
      </c>
      <c r="K455" s="15" t="s">
        <v>102</v>
      </c>
      <c r="L455" s="15" t="s">
        <v>36</v>
      </c>
      <c r="M455" s="15" t="s">
        <v>71</v>
      </c>
      <c r="N455" s="17" t="s">
        <v>160</v>
      </c>
      <c r="O455" s="36" t="s">
        <v>198</v>
      </c>
    </row>
    <row r="456" spans="1:15" ht="71.25" x14ac:dyDescent="0.25">
      <c r="A456" s="21" t="s">
        <v>140</v>
      </c>
      <c r="B456" s="26">
        <v>80111600</v>
      </c>
      <c r="C456" s="17" t="s">
        <v>373</v>
      </c>
      <c r="D456" s="16">
        <v>43221</v>
      </c>
      <c r="E456" s="18">
        <v>6</v>
      </c>
      <c r="F456" s="15" t="s">
        <v>238</v>
      </c>
      <c r="G456" s="15" t="s">
        <v>242</v>
      </c>
      <c r="H456" s="13">
        <v>180805635</v>
      </c>
      <c r="I456" s="12">
        <v>180805635</v>
      </c>
      <c r="J456" s="15" t="s">
        <v>48</v>
      </c>
      <c r="K456" s="15" t="s">
        <v>102</v>
      </c>
      <c r="L456" s="15" t="s">
        <v>69</v>
      </c>
      <c r="M456" s="15" t="s">
        <v>71</v>
      </c>
      <c r="N456" s="17" t="s">
        <v>160</v>
      </c>
      <c r="O456" s="36" t="s">
        <v>192</v>
      </c>
    </row>
    <row r="457" spans="1:15" ht="71.25" x14ac:dyDescent="0.25">
      <c r="A457" s="21" t="s">
        <v>140</v>
      </c>
      <c r="B457" s="26">
        <v>80111600</v>
      </c>
      <c r="C457" s="17" t="s">
        <v>374</v>
      </c>
      <c r="D457" s="16">
        <v>43282</v>
      </c>
      <c r="E457" s="18">
        <v>6</v>
      </c>
      <c r="F457" s="15" t="s">
        <v>238</v>
      </c>
      <c r="G457" s="15" t="s">
        <v>242</v>
      </c>
      <c r="H457" s="13">
        <v>757274365</v>
      </c>
      <c r="I457" s="12">
        <v>757274365</v>
      </c>
      <c r="J457" s="15" t="s">
        <v>48</v>
      </c>
      <c r="K457" s="15" t="s">
        <v>102</v>
      </c>
      <c r="L457" s="15" t="s">
        <v>69</v>
      </c>
      <c r="M457" s="15" t="s">
        <v>71</v>
      </c>
      <c r="N457" s="17" t="s">
        <v>160</v>
      </c>
      <c r="O457" s="36" t="s">
        <v>192</v>
      </c>
    </row>
    <row r="458" spans="1:15" ht="57" x14ac:dyDescent="0.25">
      <c r="A458" s="21" t="s">
        <v>140</v>
      </c>
      <c r="B458" s="26">
        <v>78102201</v>
      </c>
      <c r="C458" s="17" t="s">
        <v>375</v>
      </c>
      <c r="D458" s="16">
        <v>43160</v>
      </c>
      <c r="E458" s="18">
        <v>12</v>
      </c>
      <c r="F458" s="15" t="s">
        <v>238</v>
      </c>
      <c r="G458" s="15" t="s">
        <v>242</v>
      </c>
      <c r="H458" s="13">
        <v>243000000</v>
      </c>
      <c r="I458" s="12">
        <v>243000000</v>
      </c>
      <c r="J458" s="15" t="s">
        <v>48</v>
      </c>
      <c r="K458" s="15" t="s">
        <v>102</v>
      </c>
      <c r="L458" s="15" t="s">
        <v>36</v>
      </c>
      <c r="M458" s="15" t="s">
        <v>81</v>
      </c>
      <c r="N458" s="17"/>
      <c r="O458" s="36" t="s">
        <v>198</v>
      </c>
    </row>
    <row r="459" spans="1:15" ht="57" x14ac:dyDescent="0.25">
      <c r="A459" s="21" t="s">
        <v>140</v>
      </c>
      <c r="B459" s="26">
        <v>78181500</v>
      </c>
      <c r="C459" s="17" t="s">
        <v>376</v>
      </c>
      <c r="D459" s="16">
        <v>43160</v>
      </c>
      <c r="E459" s="18">
        <v>12</v>
      </c>
      <c r="F459" s="15" t="s">
        <v>239</v>
      </c>
      <c r="G459" s="15" t="s">
        <v>242</v>
      </c>
      <c r="H459" s="13">
        <v>34900000</v>
      </c>
      <c r="I459" s="12">
        <v>34900000</v>
      </c>
      <c r="J459" s="15" t="s">
        <v>48</v>
      </c>
      <c r="K459" s="15" t="s">
        <v>102</v>
      </c>
      <c r="L459" s="15" t="s">
        <v>37</v>
      </c>
      <c r="M459" s="15" t="s">
        <v>82</v>
      </c>
      <c r="N459" s="17"/>
      <c r="O459" s="36" t="s">
        <v>197</v>
      </c>
    </row>
    <row r="460" spans="1:15" ht="57" x14ac:dyDescent="0.25">
      <c r="A460" s="21" t="s">
        <v>140</v>
      </c>
      <c r="B460" s="26">
        <v>72102900</v>
      </c>
      <c r="C460" s="17" t="s">
        <v>377</v>
      </c>
      <c r="D460" s="16">
        <v>43101</v>
      </c>
      <c r="E460" s="18">
        <v>12</v>
      </c>
      <c r="F460" s="15" t="s">
        <v>238</v>
      </c>
      <c r="G460" s="15" t="s">
        <v>242</v>
      </c>
      <c r="H460" s="13">
        <v>252600000</v>
      </c>
      <c r="I460" s="12">
        <v>252600000</v>
      </c>
      <c r="J460" s="15" t="s">
        <v>48</v>
      </c>
      <c r="K460" s="15" t="s">
        <v>102</v>
      </c>
      <c r="L460" s="15" t="s">
        <v>37</v>
      </c>
      <c r="M460" s="15" t="s">
        <v>82</v>
      </c>
      <c r="N460" s="17"/>
      <c r="O460" s="36" t="s">
        <v>197</v>
      </c>
    </row>
    <row r="461" spans="1:15" ht="57" x14ac:dyDescent="0.25">
      <c r="A461" s="21" t="s">
        <v>140</v>
      </c>
      <c r="B461" s="26">
        <v>72102900</v>
      </c>
      <c r="C461" s="17" t="s">
        <v>378</v>
      </c>
      <c r="D461" s="16">
        <v>43252</v>
      </c>
      <c r="E461" s="18">
        <v>6</v>
      </c>
      <c r="F461" s="15" t="s">
        <v>239</v>
      </c>
      <c r="G461" s="15" t="s">
        <v>242</v>
      </c>
      <c r="H461" s="13">
        <v>50000000</v>
      </c>
      <c r="I461" s="12">
        <v>50000000</v>
      </c>
      <c r="J461" s="15" t="s">
        <v>48</v>
      </c>
      <c r="K461" s="15" t="s">
        <v>102</v>
      </c>
      <c r="L461" s="15" t="s">
        <v>37</v>
      </c>
      <c r="M461" s="15" t="s">
        <v>71</v>
      </c>
      <c r="N461" s="17" t="s">
        <v>83</v>
      </c>
      <c r="O461" s="36" t="s">
        <v>197</v>
      </c>
    </row>
    <row r="462" spans="1:15" ht="57" x14ac:dyDescent="0.25">
      <c r="A462" s="21" t="s">
        <v>140</v>
      </c>
      <c r="B462" s="26">
        <v>72102900</v>
      </c>
      <c r="C462" s="17" t="s">
        <v>379</v>
      </c>
      <c r="D462" s="16">
        <v>43160</v>
      </c>
      <c r="E462" s="18">
        <v>12</v>
      </c>
      <c r="F462" s="15" t="s">
        <v>239</v>
      </c>
      <c r="G462" s="15" t="s">
        <v>242</v>
      </c>
      <c r="H462" s="13">
        <v>15100000</v>
      </c>
      <c r="I462" s="12">
        <v>15100000</v>
      </c>
      <c r="J462" s="15" t="s">
        <v>48</v>
      </c>
      <c r="K462" s="15" t="s">
        <v>102</v>
      </c>
      <c r="L462" s="15" t="s">
        <v>37</v>
      </c>
      <c r="M462" s="15" t="s">
        <v>82</v>
      </c>
      <c r="N462" s="17"/>
      <c r="O462" s="36" t="s">
        <v>197</v>
      </c>
    </row>
    <row r="463" spans="1:15" ht="85.5" x14ac:dyDescent="0.25">
      <c r="A463" s="21" t="s">
        <v>140</v>
      </c>
      <c r="B463" s="26">
        <v>47131700</v>
      </c>
      <c r="C463" s="17" t="s">
        <v>380</v>
      </c>
      <c r="D463" s="16">
        <v>43132</v>
      </c>
      <c r="E463" s="18">
        <v>12</v>
      </c>
      <c r="F463" s="15" t="s">
        <v>236</v>
      </c>
      <c r="G463" s="15" t="s">
        <v>242</v>
      </c>
      <c r="H463" s="12">
        <v>326900000</v>
      </c>
      <c r="I463" s="12">
        <v>326900000</v>
      </c>
      <c r="J463" s="15" t="s">
        <v>94</v>
      </c>
      <c r="K463" s="15" t="s">
        <v>84</v>
      </c>
      <c r="L463" s="15" t="s">
        <v>37</v>
      </c>
      <c r="M463" s="15" t="s">
        <v>152</v>
      </c>
      <c r="N463" s="17" t="s">
        <v>67</v>
      </c>
      <c r="O463" s="36" t="s">
        <v>197</v>
      </c>
    </row>
    <row r="464" spans="1:15" ht="57" x14ac:dyDescent="0.25">
      <c r="A464" s="21" t="s">
        <v>140</v>
      </c>
      <c r="B464" s="26">
        <v>80141902</v>
      </c>
      <c r="C464" s="17" t="s">
        <v>381</v>
      </c>
      <c r="D464" s="16">
        <v>43132</v>
      </c>
      <c r="E464" s="18">
        <v>12</v>
      </c>
      <c r="F464" s="15" t="s">
        <v>238</v>
      </c>
      <c r="G464" s="15" t="s">
        <v>242</v>
      </c>
      <c r="H464" s="13">
        <v>81300000</v>
      </c>
      <c r="I464" s="12">
        <v>81300000</v>
      </c>
      <c r="J464" s="15" t="s">
        <v>48</v>
      </c>
      <c r="K464" s="15" t="s">
        <v>102</v>
      </c>
      <c r="L464" s="15" t="s">
        <v>85</v>
      </c>
      <c r="M464" s="15" t="s">
        <v>86</v>
      </c>
      <c r="N464" s="17"/>
      <c r="O464" s="36" t="s">
        <v>197</v>
      </c>
    </row>
    <row r="465" spans="1:15" ht="57" x14ac:dyDescent="0.25">
      <c r="A465" s="21" t="s">
        <v>140</v>
      </c>
      <c r="B465" s="26">
        <v>78181500</v>
      </c>
      <c r="C465" s="17" t="s">
        <v>382</v>
      </c>
      <c r="D465" s="16">
        <v>43374</v>
      </c>
      <c r="E465" s="18">
        <v>3</v>
      </c>
      <c r="F465" s="15" t="s">
        <v>238</v>
      </c>
      <c r="G465" s="15" t="s">
        <v>242</v>
      </c>
      <c r="H465" s="13">
        <v>77000000</v>
      </c>
      <c r="I465" s="12">
        <v>77000000</v>
      </c>
      <c r="J465" s="15" t="s">
        <v>48</v>
      </c>
      <c r="K465" s="15" t="s">
        <v>102</v>
      </c>
      <c r="L465" s="15" t="s">
        <v>85</v>
      </c>
      <c r="M465" s="15" t="s">
        <v>154</v>
      </c>
      <c r="N465" s="17"/>
      <c r="O465" s="36" t="s">
        <v>197</v>
      </c>
    </row>
    <row r="466" spans="1:15" ht="57" x14ac:dyDescent="0.25">
      <c r="A466" s="21" t="s">
        <v>140</v>
      </c>
      <c r="B466" s="26">
        <v>78181500</v>
      </c>
      <c r="C466" s="17" t="s">
        <v>383</v>
      </c>
      <c r="D466" s="16">
        <v>43221</v>
      </c>
      <c r="E466" s="18">
        <v>12</v>
      </c>
      <c r="F466" s="15" t="s">
        <v>238</v>
      </c>
      <c r="G466" s="15" t="s">
        <v>242</v>
      </c>
      <c r="H466" s="13">
        <v>120000000</v>
      </c>
      <c r="I466" s="12">
        <v>120000000</v>
      </c>
      <c r="J466" s="15" t="s">
        <v>48</v>
      </c>
      <c r="K466" s="15" t="s">
        <v>102</v>
      </c>
      <c r="L466" s="15" t="s">
        <v>85</v>
      </c>
      <c r="M466" s="15" t="s">
        <v>87</v>
      </c>
      <c r="N466" s="17"/>
      <c r="O466" s="36" t="s">
        <v>197</v>
      </c>
    </row>
    <row r="467" spans="1:15" ht="57" x14ac:dyDescent="0.25">
      <c r="A467" s="21" t="s">
        <v>140</v>
      </c>
      <c r="B467" s="26">
        <v>78181500</v>
      </c>
      <c r="C467" s="17" t="s">
        <v>384</v>
      </c>
      <c r="D467" s="16">
        <v>43101</v>
      </c>
      <c r="E467" s="18">
        <v>12</v>
      </c>
      <c r="F467" s="15" t="s">
        <v>236</v>
      </c>
      <c r="G467" s="15" t="s">
        <v>242</v>
      </c>
      <c r="H467" s="13">
        <v>5000000</v>
      </c>
      <c r="I467" s="12">
        <v>5000000</v>
      </c>
      <c r="J467" s="15" t="s">
        <v>48</v>
      </c>
      <c r="K467" s="15" t="s">
        <v>102</v>
      </c>
      <c r="L467" s="15" t="s">
        <v>85</v>
      </c>
      <c r="M467" s="15" t="s">
        <v>88</v>
      </c>
      <c r="N467" s="17"/>
      <c r="O467" s="36" t="s">
        <v>197</v>
      </c>
    </row>
    <row r="468" spans="1:15" ht="57" x14ac:dyDescent="0.25">
      <c r="A468" s="21" t="s">
        <v>140</v>
      </c>
      <c r="B468" s="26">
        <v>78111800</v>
      </c>
      <c r="C468" s="17" t="s">
        <v>385</v>
      </c>
      <c r="D468" s="16">
        <v>43132</v>
      </c>
      <c r="E468" s="18">
        <v>12</v>
      </c>
      <c r="F468" s="15" t="s">
        <v>236</v>
      </c>
      <c r="G468" s="15" t="s">
        <v>242</v>
      </c>
      <c r="H468" s="12">
        <v>1056541037</v>
      </c>
      <c r="I468" s="12">
        <v>1056541037</v>
      </c>
      <c r="J468" s="15" t="s">
        <v>94</v>
      </c>
      <c r="K468" s="15" t="s">
        <v>89</v>
      </c>
      <c r="L468" s="15" t="s">
        <v>36</v>
      </c>
      <c r="M468" s="15" t="s">
        <v>65</v>
      </c>
      <c r="N468" s="17"/>
      <c r="O468" s="36" t="s">
        <v>197</v>
      </c>
    </row>
    <row r="469" spans="1:15" ht="57" x14ac:dyDescent="0.25">
      <c r="A469" s="21" t="s">
        <v>140</v>
      </c>
      <c r="B469" s="26">
        <v>78111800</v>
      </c>
      <c r="C469" s="17" t="s">
        <v>386</v>
      </c>
      <c r="D469" s="16">
        <v>43132</v>
      </c>
      <c r="E469" s="18">
        <v>12</v>
      </c>
      <c r="F469" s="15" t="s">
        <v>236</v>
      </c>
      <c r="G469" s="15" t="s">
        <v>242</v>
      </c>
      <c r="H469" s="13">
        <v>490228742.27999997</v>
      </c>
      <c r="I469" s="12">
        <v>145000000</v>
      </c>
      <c r="J469" s="15" t="s">
        <v>94</v>
      </c>
      <c r="K469" s="15" t="s">
        <v>90</v>
      </c>
      <c r="L469" s="15" t="s">
        <v>36</v>
      </c>
      <c r="M469" s="15" t="s">
        <v>81</v>
      </c>
      <c r="N469" s="17"/>
      <c r="O469" s="36" t="s">
        <v>197</v>
      </c>
    </row>
    <row r="470" spans="1:15" ht="57" x14ac:dyDescent="0.25">
      <c r="A470" s="21" t="s">
        <v>140</v>
      </c>
      <c r="B470" s="26">
        <v>44101700</v>
      </c>
      <c r="C470" s="17" t="s">
        <v>387</v>
      </c>
      <c r="D470" s="16">
        <v>43405</v>
      </c>
      <c r="E470" s="18">
        <v>12</v>
      </c>
      <c r="F470" s="15" t="s">
        <v>238</v>
      </c>
      <c r="G470" s="15" t="s">
        <v>242</v>
      </c>
      <c r="H470" s="13">
        <v>85800000</v>
      </c>
      <c r="I470" s="12">
        <v>85800000</v>
      </c>
      <c r="J470" s="15" t="s">
        <v>48</v>
      </c>
      <c r="K470" s="15" t="s">
        <v>102</v>
      </c>
      <c r="L470" s="15" t="s">
        <v>36</v>
      </c>
      <c r="M470" s="15" t="s">
        <v>88</v>
      </c>
      <c r="N470" s="17"/>
      <c r="O470" s="36" t="s">
        <v>197</v>
      </c>
    </row>
    <row r="471" spans="1:15" ht="57" x14ac:dyDescent="0.25">
      <c r="A471" s="21" t="s">
        <v>140</v>
      </c>
      <c r="B471" s="26">
        <v>15101505</v>
      </c>
      <c r="C471" s="17" t="s">
        <v>388</v>
      </c>
      <c r="D471" s="16">
        <v>43405</v>
      </c>
      <c r="E471" s="18">
        <v>12</v>
      </c>
      <c r="F471" s="15" t="s">
        <v>239</v>
      </c>
      <c r="G471" s="15" t="s">
        <v>242</v>
      </c>
      <c r="H471" s="13">
        <v>24000000</v>
      </c>
      <c r="I471" s="12">
        <v>24000000</v>
      </c>
      <c r="J471" s="15" t="s">
        <v>48</v>
      </c>
      <c r="K471" s="15" t="s">
        <v>102</v>
      </c>
      <c r="L471" s="15" t="s">
        <v>36</v>
      </c>
      <c r="M471" s="15" t="s">
        <v>91</v>
      </c>
      <c r="N471" s="17"/>
      <c r="O471" s="36" t="s">
        <v>197</v>
      </c>
    </row>
    <row r="472" spans="1:15" ht="57" x14ac:dyDescent="0.25">
      <c r="A472" s="21" t="s">
        <v>140</v>
      </c>
      <c r="B472" s="26">
        <v>73152108</v>
      </c>
      <c r="C472" s="17" t="s">
        <v>389</v>
      </c>
      <c r="D472" s="16">
        <v>43313</v>
      </c>
      <c r="E472" s="18">
        <v>12</v>
      </c>
      <c r="F472" s="15" t="s">
        <v>239</v>
      </c>
      <c r="G472" s="15" t="s">
        <v>242</v>
      </c>
      <c r="H472" s="13">
        <v>49090000</v>
      </c>
      <c r="I472" s="12">
        <v>49090000</v>
      </c>
      <c r="J472" s="15" t="s">
        <v>48</v>
      </c>
      <c r="K472" s="15" t="s">
        <v>102</v>
      </c>
      <c r="L472" s="15" t="s">
        <v>36</v>
      </c>
      <c r="M472" s="15" t="s">
        <v>82</v>
      </c>
      <c r="N472" s="17"/>
      <c r="O472" s="36" t="s">
        <v>197</v>
      </c>
    </row>
    <row r="473" spans="1:15" ht="57" x14ac:dyDescent="0.25">
      <c r="A473" s="21" t="s">
        <v>140</v>
      </c>
      <c r="B473" s="26">
        <v>80111600</v>
      </c>
      <c r="C473" s="17" t="s">
        <v>390</v>
      </c>
      <c r="D473" s="16">
        <v>43101</v>
      </c>
      <c r="E473" s="18">
        <v>12</v>
      </c>
      <c r="F473" s="15" t="s">
        <v>240</v>
      </c>
      <c r="G473" s="15" t="s">
        <v>242</v>
      </c>
      <c r="H473" s="13">
        <v>24180000</v>
      </c>
      <c r="I473" s="12">
        <v>24180000</v>
      </c>
      <c r="J473" s="15" t="s">
        <v>48</v>
      </c>
      <c r="K473" s="15" t="s">
        <v>102</v>
      </c>
      <c r="L473" s="15" t="s">
        <v>85</v>
      </c>
      <c r="M473" s="15" t="s">
        <v>68</v>
      </c>
      <c r="N473" s="17"/>
      <c r="O473" s="36" t="s">
        <v>197</v>
      </c>
    </row>
    <row r="474" spans="1:15" ht="57" x14ac:dyDescent="0.25">
      <c r="A474" s="21" t="s">
        <v>140</v>
      </c>
      <c r="B474" s="26">
        <v>80111600</v>
      </c>
      <c r="C474" s="17" t="s">
        <v>391</v>
      </c>
      <c r="D474" s="16">
        <v>43221</v>
      </c>
      <c r="E474" s="18">
        <v>8</v>
      </c>
      <c r="F474" s="15" t="s">
        <v>240</v>
      </c>
      <c r="G474" s="15" t="s">
        <v>242</v>
      </c>
      <c r="H474" s="13">
        <v>16120000</v>
      </c>
      <c r="I474" s="12">
        <v>16120000</v>
      </c>
      <c r="J474" s="15" t="s">
        <v>48</v>
      </c>
      <c r="K474" s="15" t="s">
        <v>102</v>
      </c>
      <c r="L474" s="15" t="s">
        <v>85</v>
      </c>
      <c r="M474" s="15" t="s">
        <v>68</v>
      </c>
      <c r="N474" s="17"/>
      <c r="O474" s="36" t="s">
        <v>197</v>
      </c>
    </row>
    <row r="475" spans="1:15" ht="85.5" x14ac:dyDescent="0.25">
      <c r="A475" s="21" t="s">
        <v>140</v>
      </c>
      <c r="B475" s="26">
        <v>80111600</v>
      </c>
      <c r="C475" s="17" t="s">
        <v>392</v>
      </c>
      <c r="D475" s="16">
        <v>43160</v>
      </c>
      <c r="E475" s="18">
        <v>2.7</v>
      </c>
      <c r="F475" s="15" t="s">
        <v>240</v>
      </c>
      <c r="G475" s="15" t="s">
        <v>242</v>
      </c>
      <c r="H475" s="13">
        <v>5232092.4000000004</v>
      </c>
      <c r="I475" s="12">
        <v>5232092.4000000004</v>
      </c>
      <c r="J475" s="15" t="s">
        <v>48</v>
      </c>
      <c r="K475" s="15" t="s">
        <v>102</v>
      </c>
      <c r="L475" s="15" t="s">
        <v>85</v>
      </c>
      <c r="M475" s="15" t="s">
        <v>68</v>
      </c>
      <c r="N475" s="17"/>
      <c r="O475" s="36" t="s">
        <v>197</v>
      </c>
    </row>
    <row r="476" spans="1:15" ht="57" x14ac:dyDescent="0.25">
      <c r="A476" s="21" t="s">
        <v>140</v>
      </c>
      <c r="B476" s="26">
        <v>80111600</v>
      </c>
      <c r="C476" s="17" t="s">
        <v>393</v>
      </c>
      <c r="D476" s="16">
        <v>43221</v>
      </c>
      <c r="E476" s="18">
        <v>8</v>
      </c>
      <c r="F476" s="15" t="s">
        <v>240</v>
      </c>
      <c r="G476" s="15" t="s">
        <v>242</v>
      </c>
      <c r="H476" s="13">
        <v>17592000</v>
      </c>
      <c r="I476" s="12">
        <v>17592000</v>
      </c>
      <c r="J476" s="15" t="s">
        <v>48</v>
      </c>
      <c r="K476" s="15" t="s">
        <v>102</v>
      </c>
      <c r="L476" s="15" t="s">
        <v>36</v>
      </c>
      <c r="M476" s="15" t="s">
        <v>68</v>
      </c>
      <c r="N476" s="17"/>
      <c r="O476" s="36" t="s">
        <v>197</v>
      </c>
    </row>
    <row r="477" spans="1:15" ht="57" x14ac:dyDescent="0.25">
      <c r="A477" s="21" t="s">
        <v>140</v>
      </c>
      <c r="B477" s="26">
        <v>80111600</v>
      </c>
      <c r="C477" s="17" t="s">
        <v>394</v>
      </c>
      <c r="D477" s="16">
        <v>43132</v>
      </c>
      <c r="E477" s="18">
        <v>4.3</v>
      </c>
      <c r="F477" s="15" t="s">
        <v>240</v>
      </c>
      <c r="G477" s="15" t="s">
        <v>242</v>
      </c>
      <c r="H477" s="13">
        <v>9090118.2999999989</v>
      </c>
      <c r="I477" s="12">
        <v>9090118.2999999989</v>
      </c>
      <c r="J477" s="15" t="s">
        <v>48</v>
      </c>
      <c r="K477" s="15" t="s">
        <v>102</v>
      </c>
      <c r="L477" s="15" t="s">
        <v>36</v>
      </c>
      <c r="M477" s="15" t="s">
        <v>68</v>
      </c>
      <c r="N477" s="15"/>
      <c r="O477" s="36" t="s">
        <v>197</v>
      </c>
    </row>
    <row r="478" spans="1:15" ht="57" x14ac:dyDescent="0.25">
      <c r="A478" s="21" t="s">
        <v>140</v>
      </c>
      <c r="B478" s="26">
        <v>80111600</v>
      </c>
      <c r="C478" s="17" t="s">
        <v>395</v>
      </c>
      <c r="D478" s="16">
        <v>43101</v>
      </c>
      <c r="E478" s="18">
        <v>12</v>
      </c>
      <c r="F478" s="15" t="s">
        <v>240</v>
      </c>
      <c r="G478" s="15" t="s">
        <v>242</v>
      </c>
      <c r="H478" s="13">
        <v>26388000</v>
      </c>
      <c r="I478" s="12">
        <v>26388000</v>
      </c>
      <c r="J478" s="15" t="s">
        <v>48</v>
      </c>
      <c r="K478" s="15" t="s">
        <v>102</v>
      </c>
      <c r="L478" s="15" t="s">
        <v>36</v>
      </c>
      <c r="M478" s="15" t="s">
        <v>68</v>
      </c>
      <c r="N478" s="17"/>
      <c r="O478" s="36" t="s">
        <v>197</v>
      </c>
    </row>
    <row r="479" spans="1:15" ht="57" x14ac:dyDescent="0.25">
      <c r="A479" s="21" t="s">
        <v>140</v>
      </c>
      <c r="B479" s="26">
        <v>80111600</v>
      </c>
      <c r="C479" s="17" t="s">
        <v>396</v>
      </c>
      <c r="D479" s="16">
        <v>43221</v>
      </c>
      <c r="E479" s="18">
        <v>8</v>
      </c>
      <c r="F479" s="15" t="s">
        <v>240</v>
      </c>
      <c r="G479" s="15" t="s">
        <v>242</v>
      </c>
      <c r="H479" s="13">
        <v>17592000</v>
      </c>
      <c r="I479" s="12">
        <v>17592000</v>
      </c>
      <c r="J479" s="15" t="s">
        <v>48</v>
      </c>
      <c r="K479" s="15" t="s">
        <v>102</v>
      </c>
      <c r="L479" s="15" t="s">
        <v>36</v>
      </c>
      <c r="M479" s="15" t="s">
        <v>68</v>
      </c>
      <c r="N479" s="17"/>
      <c r="O479" s="36" t="s">
        <v>197</v>
      </c>
    </row>
    <row r="480" spans="1:15" ht="85.5" x14ac:dyDescent="0.25">
      <c r="A480" s="21" t="s">
        <v>140</v>
      </c>
      <c r="B480" s="26">
        <v>80111600</v>
      </c>
      <c r="C480" s="17" t="s">
        <v>397</v>
      </c>
      <c r="D480" s="16">
        <v>43132</v>
      </c>
      <c r="E480" s="18">
        <v>3.8</v>
      </c>
      <c r="F480" s="15" t="s">
        <v>240</v>
      </c>
      <c r="G480" s="15" t="s">
        <v>242</v>
      </c>
      <c r="H480" s="13">
        <v>7948567.5599999996</v>
      </c>
      <c r="I480" s="12">
        <v>7948567.5599999996</v>
      </c>
      <c r="J480" s="15" t="s">
        <v>48</v>
      </c>
      <c r="K480" s="15" t="s">
        <v>102</v>
      </c>
      <c r="L480" s="15" t="s">
        <v>36</v>
      </c>
      <c r="M480" s="15" t="s">
        <v>68</v>
      </c>
      <c r="N480" s="15"/>
      <c r="O480" s="36" t="s">
        <v>197</v>
      </c>
    </row>
    <row r="481" spans="1:15" ht="71.25" x14ac:dyDescent="0.25">
      <c r="A481" s="21" t="s">
        <v>140</v>
      </c>
      <c r="B481" s="26">
        <v>80111600</v>
      </c>
      <c r="C481" s="26" t="s">
        <v>1016</v>
      </c>
      <c r="D481" s="28">
        <v>43101</v>
      </c>
      <c r="E481" s="29">
        <v>12</v>
      </c>
      <c r="F481" s="26" t="s">
        <v>1011</v>
      </c>
      <c r="G481" s="26" t="s">
        <v>1015</v>
      </c>
      <c r="H481" s="235">
        <v>28560000</v>
      </c>
      <c r="I481" s="226">
        <v>28560000</v>
      </c>
      <c r="J481" s="26" t="s">
        <v>46</v>
      </c>
      <c r="K481" s="26" t="s">
        <v>1009</v>
      </c>
      <c r="L481" s="26" t="s">
        <v>72</v>
      </c>
      <c r="M481" s="26" t="s">
        <v>68</v>
      </c>
      <c r="N481" s="26"/>
      <c r="O481" s="36" t="s">
        <v>196</v>
      </c>
    </row>
    <row r="482" spans="1:15" ht="99.75" x14ac:dyDescent="0.25">
      <c r="A482" s="21" t="s">
        <v>140</v>
      </c>
      <c r="B482" s="26">
        <v>80111600</v>
      </c>
      <c r="C482" s="26" t="s">
        <v>1017</v>
      </c>
      <c r="D482" s="28">
        <v>43101</v>
      </c>
      <c r="E482" s="29">
        <v>12</v>
      </c>
      <c r="F482" s="26" t="s">
        <v>1011</v>
      </c>
      <c r="G482" s="26" t="s">
        <v>1015</v>
      </c>
      <c r="H482" s="235">
        <v>42000000</v>
      </c>
      <c r="I482" s="226">
        <v>42000000</v>
      </c>
      <c r="J482" s="26" t="s">
        <v>46</v>
      </c>
      <c r="K482" s="26" t="s">
        <v>1009</v>
      </c>
      <c r="L482" s="26" t="s">
        <v>72</v>
      </c>
      <c r="M482" s="26" t="s">
        <v>154</v>
      </c>
      <c r="N482" s="26"/>
      <c r="O482" s="36" t="s">
        <v>175</v>
      </c>
    </row>
    <row r="483" spans="1:15" ht="85.5" x14ac:dyDescent="0.25">
      <c r="A483" s="21" t="s">
        <v>38</v>
      </c>
      <c r="B483" s="26" t="s">
        <v>250</v>
      </c>
      <c r="C483" s="17" t="s">
        <v>398</v>
      </c>
      <c r="D483" s="16">
        <v>43282</v>
      </c>
      <c r="E483" s="18">
        <v>4</v>
      </c>
      <c r="F483" s="15" t="s">
        <v>236</v>
      </c>
      <c r="G483" s="15" t="s">
        <v>242</v>
      </c>
      <c r="H483" s="13">
        <v>8000000000</v>
      </c>
      <c r="I483" s="12">
        <v>8000000000</v>
      </c>
      <c r="J483" s="15" t="s">
        <v>48</v>
      </c>
      <c r="K483" s="15" t="s">
        <v>102</v>
      </c>
      <c r="L483" s="15" t="s">
        <v>92</v>
      </c>
      <c r="M483" s="15" t="s">
        <v>156</v>
      </c>
      <c r="N483" s="15" t="s">
        <v>93</v>
      </c>
      <c r="O483" s="69" t="s">
        <v>212</v>
      </c>
    </row>
    <row r="484" spans="1:15" ht="85.5" x14ac:dyDescent="0.25">
      <c r="A484" s="21" t="s">
        <v>38</v>
      </c>
      <c r="B484" s="26" t="s">
        <v>250</v>
      </c>
      <c r="C484" s="17" t="s">
        <v>399</v>
      </c>
      <c r="D484" s="16">
        <v>43282</v>
      </c>
      <c r="E484" s="18">
        <v>12</v>
      </c>
      <c r="F484" s="15" t="s">
        <v>236</v>
      </c>
      <c r="G484" s="15" t="s">
        <v>242</v>
      </c>
      <c r="H484" s="13">
        <v>8388342277.3913059</v>
      </c>
      <c r="I484" s="12">
        <v>2000000000</v>
      </c>
      <c r="J484" s="15" t="s">
        <v>94</v>
      </c>
      <c r="K484" s="15" t="s">
        <v>95</v>
      </c>
      <c r="L484" s="15" t="s">
        <v>92</v>
      </c>
      <c r="M484" s="15" t="s">
        <v>156</v>
      </c>
      <c r="N484" s="15" t="s">
        <v>93</v>
      </c>
      <c r="O484" s="69" t="s">
        <v>212</v>
      </c>
    </row>
    <row r="485" spans="1:15" ht="85.5" x14ac:dyDescent="0.25">
      <c r="A485" s="21" t="s">
        <v>38</v>
      </c>
      <c r="B485" s="26">
        <v>81101500</v>
      </c>
      <c r="C485" s="17" t="s">
        <v>400</v>
      </c>
      <c r="D485" s="16">
        <v>43282</v>
      </c>
      <c r="E485" s="18">
        <v>4</v>
      </c>
      <c r="F485" s="15" t="s">
        <v>236</v>
      </c>
      <c r="G485" s="15" t="s">
        <v>242</v>
      </c>
      <c r="H485" s="13">
        <v>1200000000</v>
      </c>
      <c r="I485" s="12">
        <v>1200000000</v>
      </c>
      <c r="J485" s="15" t="s">
        <v>48</v>
      </c>
      <c r="K485" s="15" t="s">
        <v>102</v>
      </c>
      <c r="L485" s="15" t="s">
        <v>92</v>
      </c>
      <c r="M485" s="15" t="s">
        <v>156</v>
      </c>
      <c r="N485" s="15" t="s">
        <v>93</v>
      </c>
      <c r="O485" s="69" t="s">
        <v>212</v>
      </c>
    </row>
    <row r="486" spans="1:15" ht="85.5" x14ac:dyDescent="0.25">
      <c r="A486" s="21" t="s">
        <v>38</v>
      </c>
      <c r="B486" s="26">
        <v>81101500</v>
      </c>
      <c r="C486" s="17" t="s">
        <v>401</v>
      </c>
      <c r="D486" s="16">
        <v>43282</v>
      </c>
      <c r="E486" s="18">
        <v>12</v>
      </c>
      <c r="F486" s="15" t="s">
        <v>236</v>
      </c>
      <c r="G486" s="15" t="s">
        <v>242</v>
      </c>
      <c r="H486" s="13">
        <v>1258251341.6086941</v>
      </c>
      <c r="I486" s="12">
        <v>280000000</v>
      </c>
      <c r="J486" s="15" t="s">
        <v>48</v>
      </c>
      <c r="K486" s="15" t="s">
        <v>102</v>
      </c>
      <c r="L486" s="15" t="s">
        <v>92</v>
      </c>
      <c r="M486" s="15" t="s">
        <v>156</v>
      </c>
      <c r="N486" s="15" t="s">
        <v>93</v>
      </c>
      <c r="O486" s="69" t="s">
        <v>212</v>
      </c>
    </row>
    <row r="487" spans="1:15" ht="85.5" x14ac:dyDescent="0.25">
      <c r="A487" s="21" t="s">
        <v>38</v>
      </c>
      <c r="B487" s="26" t="s">
        <v>251</v>
      </c>
      <c r="C487" s="17" t="s">
        <v>402</v>
      </c>
      <c r="D487" s="16">
        <v>43101</v>
      </c>
      <c r="E487" s="18">
        <v>12</v>
      </c>
      <c r="F487" s="15" t="s">
        <v>236</v>
      </c>
      <c r="G487" s="15" t="s">
        <v>242</v>
      </c>
      <c r="H487" s="13">
        <v>10556000000</v>
      </c>
      <c r="I487" s="12">
        <v>10556000000</v>
      </c>
      <c r="J487" s="15" t="s">
        <v>94</v>
      </c>
      <c r="K487" s="15" t="s">
        <v>96</v>
      </c>
      <c r="L487" s="15" t="s">
        <v>92</v>
      </c>
      <c r="M487" s="15" t="s">
        <v>157</v>
      </c>
      <c r="N487" s="15" t="s">
        <v>97</v>
      </c>
      <c r="O487" s="69" t="s">
        <v>217</v>
      </c>
    </row>
    <row r="488" spans="1:15" ht="85.5" x14ac:dyDescent="0.25">
      <c r="A488" s="21" t="s">
        <v>38</v>
      </c>
      <c r="B488" s="26" t="s">
        <v>251</v>
      </c>
      <c r="C488" s="27" t="s">
        <v>403</v>
      </c>
      <c r="D488" s="28">
        <v>43221</v>
      </c>
      <c r="E488" s="29">
        <v>12</v>
      </c>
      <c r="F488" s="26" t="s">
        <v>236</v>
      </c>
      <c r="G488" s="26" t="s">
        <v>242</v>
      </c>
      <c r="H488" s="235">
        <f>4237409123+37579402+4200000+22200000-39900000-38000000</f>
        <v>4223488525</v>
      </c>
      <c r="I488" s="235">
        <f>4237409123+37579402+4200000+22200000-39900000-38000000</f>
        <v>4223488525</v>
      </c>
      <c r="J488" s="241" t="s">
        <v>94</v>
      </c>
      <c r="K488" s="26" t="s">
        <v>95</v>
      </c>
      <c r="L488" s="26" t="s">
        <v>92</v>
      </c>
      <c r="M488" s="26" t="s">
        <v>157</v>
      </c>
      <c r="N488" s="26" t="s">
        <v>97</v>
      </c>
      <c r="O488" s="69" t="s">
        <v>217</v>
      </c>
    </row>
    <row r="489" spans="1:15" ht="85.5" x14ac:dyDescent="0.25">
      <c r="A489" s="21" t="s">
        <v>38</v>
      </c>
      <c r="B489" s="26">
        <v>72102900</v>
      </c>
      <c r="C489" s="17" t="s">
        <v>404</v>
      </c>
      <c r="D489" s="16">
        <v>43160</v>
      </c>
      <c r="E489" s="18">
        <v>6</v>
      </c>
      <c r="F489" s="15" t="s">
        <v>238</v>
      </c>
      <c r="G489" s="15" t="s">
        <v>242</v>
      </c>
      <c r="H489" s="13">
        <v>337364893</v>
      </c>
      <c r="I489" s="12">
        <v>337364893</v>
      </c>
      <c r="J489" s="15" t="s">
        <v>48</v>
      </c>
      <c r="K489" s="15" t="s">
        <v>102</v>
      </c>
      <c r="L489" s="15" t="s">
        <v>92</v>
      </c>
      <c r="M489" s="15" t="s">
        <v>157</v>
      </c>
      <c r="N489" s="15" t="s">
        <v>97</v>
      </c>
      <c r="O489" s="69" t="s">
        <v>213</v>
      </c>
    </row>
    <row r="490" spans="1:15" ht="85.5" x14ac:dyDescent="0.25">
      <c r="A490" s="21" t="s">
        <v>38</v>
      </c>
      <c r="B490" s="26">
        <v>72102900</v>
      </c>
      <c r="C490" s="17" t="s">
        <v>405</v>
      </c>
      <c r="D490" s="16">
        <v>43132</v>
      </c>
      <c r="E490" s="18">
        <v>12</v>
      </c>
      <c r="F490" s="15" t="s">
        <v>240</v>
      </c>
      <c r="G490" s="15" t="s">
        <v>242</v>
      </c>
      <c r="H490" s="13">
        <v>200000000</v>
      </c>
      <c r="I490" s="12">
        <v>200000000</v>
      </c>
      <c r="J490" s="15" t="s">
        <v>48</v>
      </c>
      <c r="K490" s="15" t="s">
        <v>102</v>
      </c>
      <c r="L490" s="15" t="s">
        <v>92</v>
      </c>
      <c r="M490" s="15" t="s">
        <v>157</v>
      </c>
      <c r="N490" s="15" t="s">
        <v>97</v>
      </c>
      <c r="O490" s="69" t="s">
        <v>213</v>
      </c>
    </row>
    <row r="491" spans="1:15" ht="71.25" x14ac:dyDescent="0.25">
      <c r="A491" s="21" t="s">
        <v>38</v>
      </c>
      <c r="B491" s="26" t="s">
        <v>252</v>
      </c>
      <c r="C491" s="17" t="s">
        <v>406</v>
      </c>
      <c r="D491" s="16">
        <v>43132</v>
      </c>
      <c r="E491" s="18">
        <v>10</v>
      </c>
      <c r="F491" s="15" t="s">
        <v>236</v>
      </c>
      <c r="G491" s="15" t="s">
        <v>242</v>
      </c>
      <c r="H491" s="13">
        <v>268682446</v>
      </c>
      <c r="I491" s="12">
        <v>268682446</v>
      </c>
      <c r="J491" s="15" t="s">
        <v>48</v>
      </c>
      <c r="K491" s="15" t="s">
        <v>102</v>
      </c>
      <c r="L491" s="15" t="s">
        <v>92</v>
      </c>
      <c r="M491" s="15" t="s">
        <v>157</v>
      </c>
      <c r="N491" s="15" t="s">
        <v>153</v>
      </c>
      <c r="O491" s="69" t="s">
        <v>214</v>
      </c>
    </row>
    <row r="492" spans="1:15" ht="71.25" x14ac:dyDescent="0.25">
      <c r="A492" s="21" t="s">
        <v>38</v>
      </c>
      <c r="B492" s="26">
        <v>80111600</v>
      </c>
      <c r="C492" s="17" t="s">
        <v>407</v>
      </c>
      <c r="D492" s="16">
        <v>43160</v>
      </c>
      <c r="E492" s="18">
        <v>4</v>
      </c>
      <c r="F492" s="15" t="s">
        <v>240</v>
      </c>
      <c r="G492" s="15" t="s">
        <v>242</v>
      </c>
      <c r="H492" s="13">
        <v>28426164</v>
      </c>
      <c r="I492" s="12">
        <v>28426164</v>
      </c>
      <c r="J492" s="15" t="s">
        <v>48</v>
      </c>
      <c r="K492" s="15" t="s">
        <v>102</v>
      </c>
      <c r="L492" s="15" t="s">
        <v>92</v>
      </c>
      <c r="M492" s="15" t="s">
        <v>157</v>
      </c>
      <c r="N492" s="15" t="s">
        <v>153</v>
      </c>
      <c r="O492" s="69" t="s">
        <v>213</v>
      </c>
    </row>
    <row r="493" spans="1:15" ht="57" x14ac:dyDescent="0.25">
      <c r="A493" s="21" t="s">
        <v>38</v>
      </c>
      <c r="B493" s="26">
        <v>80111600</v>
      </c>
      <c r="C493" s="17" t="s">
        <v>408</v>
      </c>
      <c r="D493" s="16">
        <v>43160</v>
      </c>
      <c r="E493" s="18">
        <v>4</v>
      </c>
      <c r="F493" s="15" t="s">
        <v>240</v>
      </c>
      <c r="G493" s="15" t="s">
        <v>242</v>
      </c>
      <c r="H493" s="13">
        <v>16243524</v>
      </c>
      <c r="I493" s="12">
        <v>16243524</v>
      </c>
      <c r="J493" s="15" t="s">
        <v>48</v>
      </c>
      <c r="K493" s="15" t="s">
        <v>102</v>
      </c>
      <c r="L493" s="15" t="s">
        <v>92</v>
      </c>
      <c r="M493" s="15" t="s">
        <v>157</v>
      </c>
      <c r="N493" s="15" t="s">
        <v>98</v>
      </c>
      <c r="O493" s="69" t="s">
        <v>215</v>
      </c>
    </row>
    <row r="494" spans="1:15" ht="71.25" x14ac:dyDescent="0.25">
      <c r="A494" s="21" t="s">
        <v>38</v>
      </c>
      <c r="B494" s="26">
        <v>80111600</v>
      </c>
      <c r="C494" s="17" t="s">
        <v>409</v>
      </c>
      <c r="D494" s="16">
        <v>43160</v>
      </c>
      <c r="E494" s="18">
        <v>4</v>
      </c>
      <c r="F494" s="15" t="s">
        <v>240</v>
      </c>
      <c r="G494" s="15" t="s">
        <v>242</v>
      </c>
      <c r="H494" s="13">
        <v>9865236</v>
      </c>
      <c r="I494" s="12">
        <v>9865236</v>
      </c>
      <c r="J494" s="15" t="s">
        <v>48</v>
      </c>
      <c r="K494" s="15" t="s">
        <v>102</v>
      </c>
      <c r="L494" s="15" t="s">
        <v>92</v>
      </c>
      <c r="M494" s="15" t="s">
        <v>157</v>
      </c>
      <c r="N494" s="15" t="s">
        <v>153</v>
      </c>
      <c r="O494" s="69" t="s">
        <v>213</v>
      </c>
    </row>
    <row r="495" spans="1:15" ht="57" x14ac:dyDescent="0.25">
      <c r="A495" s="21" t="s">
        <v>38</v>
      </c>
      <c r="B495" s="26">
        <v>80111600</v>
      </c>
      <c r="C495" s="17" t="s">
        <v>410</v>
      </c>
      <c r="D495" s="16">
        <v>43132</v>
      </c>
      <c r="E495" s="18">
        <v>4</v>
      </c>
      <c r="F495" s="15" t="s">
        <v>240</v>
      </c>
      <c r="G495" s="15" t="s">
        <v>242</v>
      </c>
      <c r="H495" s="13">
        <v>68329548</v>
      </c>
      <c r="I495" s="12">
        <v>68329548</v>
      </c>
      <c r="J495" s="15" t="s">
        <v>48</v>
      </c>
      <c r="K495" s="15" t="s">
        <v>102</v>
      </c>
      <c r="L495" s="15" t="s">
        <v>92</v>
      </c>
      <c r="M495" s="15" t="s">
        <v>157</v>
      </c>
      <c r="N495" s="15" t="s">
        <v>99</v>
      </c>
      <c r="O495" s="69" t="s">
        <v>216</v>
      </c>
    </row>
    <row r="496" spans="1:15" ht="71.25" x14ac:dyDescent="0.25">
      <c r="A496" s="21" t="s">
        <v>38</v>
      </c>
      <c r="B496" s="26">
        <v>80111600</v>
      </c>
      <c r="C496" s="17" t="s">
        <v>411</v>
      </c>
      <c r="D496" s="16">
        <v>43191</v>
      </c>
      <c r="E496" s="18">
        <v>3</v>
      </c>
      <c r="F496" s="15" t="s">
        <v>240</v>
      </c>
      <c r="G496" s="15" t="s">
        <v>242</v>
      </c>
      <c r="H496" s="13">
        <v>7398927</v>
      </c>
      <c r="I496" s="12">
        <v>7398927</v>
      </c>
      <c r="J496" s="15" t="s">
        <v>48</v>
      </c>
      <c r="K496" s="15" t="s">
        <v>102</v>
      </c>
      <c r="L496" s="15" t="s">
        <v>92</v>
      </c>
      <c r="M496" s="15" t="s">
        <v>157</v>
      </c>
      <c r="N496" s="15" t="s">
        <v>153</v>
      </c>
      <c r="O496" s="37" t="s">
        <v>213</v>
      </c>
    </row>
    <row r="497" spans="1:15" ht="85.5" x14ac:dyDescent="0.25">
      <c r="A497" s="21" t="s">
        <v>38</v>
      </c>
      <c r="B497" s="26">
        <v>80111600</v>
      </c>
      <c r="C497" s="17" t="s">
        <v>412</v>
      </c>
      <c r="D497" s="16">
        <v>43160</v>
      </c>
      <c r="E497" s="18">
        <v>4</v>
      </c>
      <c r="F497" s="15" t="s">
        <v>240</v>
      </c>
      <c r="G497" s="15" t="s">
        <v>242</v>
      </c>
      <c r="H497" s="13">
        <v>24365352</v>
      </c>
      <c r="I497" s="12">
        <v>24365352</v>
      </c>
      <c r="J497" s="15" t="s">
        <v>48</v>
      </c>
      <c r="K497" s="15" t="s">
        <v>102</v>
      </c>
      <c r="L497" s="15" t="s">
        <v>92</v>
      </c>
      <c r="M497" s="15" t="s">
        <v>157</v>
      </c>
      <c r="N497" s="15" t="s">
        <v>97</v>
      </c>
      <c r="O497" s="37" t="s">
        <v>212</v>
      </c>
    </row>
    <row r="498" spans="1:15" ht="71.25" x14ac:dyDescent="0.25">
      <c r="A498" s="21" t="s">
        <v>38</v>
      </c>
      <c r="B498" s="26">
        <v>80111600</v>
      </c>
      <c r="C498" s="17" t="s">
        <v>413</v>
      </c>
      <c r="D498" s="16">
        <v>43160</v>
      </c>
      <c r="E498" s="18">
        <v>4</v>
      </c>
      <c r="F498" s="15" t="s">
        <v>240</v>
      </c>
      <c r="G498" s="15" t="s">
        <v>242</v>
      </c>
      <c r="H498" s="13">
        <v>22334836</v>
      </c>
      <c r="I498" s="12">
        <v>22334836</v>
      </c>
      <c r="J498" s="15" t="s">
        <v>48</v>
      </c>
      <c r="K498" s="15" t="s">
        <v>102</v>
      </c>
      <c r="L498" s="15" t="s">
        <v>92</v>
      </c>
      <c r="M498" s="15" t="s">
        <v>157</v>
      </c>
      <c r="N498" s="15" t="s">
        <v>153</v>
      </c>
      <c r="O498" s="69" t="s">
        <v>213</v>
      </c>
    </row>
    <row r="499" spans="1:15" ht="57" x14ac:dyDescent="0.25">
      <c r="A499" s="21" t="s">
        <v>38</v>
      </c>
      <c r="B499" s="26">
        <v>80111600</v>
      </c>
      <c r="C499" s="17" t="s">
        <v>414</v>
      </c>
      <c r="D499" s="16">
        <v>43160</v>
      </c>
      <c r="E499" s="18">
        <v>4</v>
      </c>
      <c r="F499" s="15" t="s">
        <v>240</v>
      </c>
      <c r="G499" s="15" t="s">
        <v>242</v>
      </c>
      <c r="H499" s="13">
        <v>24365352</v>
      </c>
      <c r="I499" s="12">
        <v>24365352</v>
      </c>
      <c r="J499" s="15" t="s">
        <v>48</v>
      </c>
      <c r="K499" s="15" t="s">
        <v>102</v>
      </c>
      <c r="L499" s="15" t="s">
        <v>92</v>
      </c>
      <c r="M499" s="15" t="s">
        <v>157</v>
      </c>
      <c r="N499" s="15" t="s">
        <v>99</v>
      </c>
      <c r="O499" s="69" t="s">
        <v>216</v>
      </c>
    </row>
    <row r="500" spans="1:15" ht="71.25" x14ac:dyDescent="0.25">
      <c r="A500" s="21" t="s">
        <v>38</v>
      </c>
      <c r="B500" s="26">
        <v>80111600</v>
      </c>
      <c r="C500" s="17" t="s">
        <v>415</v>
      </c>
      <c r="D500" s="16">
        <v>43282</v>
      </c>
      <c r="E500" s="19">
        <v>6.5001276860153263</v>
      </c>
      <c r="F500" s="15" t="s">
        <v>240</v>
      </c>
      <c r="G500" s="15" t="s">
        <v>242</v>
      </c>
      <c r="H500" s="13">
        <v>47450932.107911885</v>
      </c>
      <c r="I500" s="12">
        <v>33893522.934222773</v>
      </c>
      <c r="J500" s="15" t="s">
        <v>48</v>
      </c>
      <c r="K500" s="15" t="s">
        <v>102</v>
      </c>
      <c r="L500" s="15" t="s">
        <v>92</v>
      </c>
      <c r="M500" s="15" t="s">
        <v>157</v>
      </c>
      <c r="N500" s="15" t="s">
        <v>153</v>
      </c>
      <c r="O500" s="69" t="s">
        <v>213</v>
      </c>
    </row>
    <row r="501" spans="1:15" ht="85.5" x14ac:dyDescent="0.25">
      <c r="A501" s="21" t="s">
        <v>38</v>
      </c>
      <c r="B501" s="26">
        <v>80111600</v>
      </c>
      <c r="C501" s="17" t="s">
        <v>416</v>
      </c>
      <c r="D501" s="16">
        <v>43282</v>
      </c>
      <c r="E501" s="19">
        <v>6.4559097619047616</v>
      </c>
      <c r="F501" s="15" t="s">
        <v>240</v>
      </c>
      <c r="G501" s="15" t="s">
        <v>242</v>
      </c>
      <c r="H501" s="13">
        <v>27114821</v>
      </c>
      <c r="I501" s="12">
        <v>19367729.285714287</v>
      </c>
      <c r="J501" s="15" t="s">
        <v>48</v>
      </c>
      <c r="K501" s="15" t="s">
        <v>102</v>
      </c>
      <c r="L501" s="15" t="s">
        <v>92</v>
      </c>
      <c r="M501" s="15" t="s">
        <v>157</v>
      </c>
      <c r="N501" s="15" t="s">
        <v>98</v>
      </c>
      <c r="O501" s="69" t="s">
        <v>215</v>
      </c>
    </row>
    <row r="502" spans="1:15" ht="71.25" x14ac:dyDescent="0.25">
      <c r="A502" s="21" t="s">
        <v>38</v>
      </c>
      <c r="B502" s="26">
        <v>80111600</v>
      </c>
      <c r="C502" s="17" t="s">
        <v>417</v>
      </c>
      <c r="D502" s="16">
        <v>43282</v>
      </c>
      <c r="E502" s="19">
        <v>6.45793678192108</v>
      </c>
      <c r="F502" s="15" t="s">
        <v>240</v>
      </c>
      <c r="G502" s="15" t="s">
        <v>242</v>
      </c>
      <c r="H502" s="13">
        <v>16467738.793898754</v>
      </c>
      <c r="I502" s="12">
        <v>11762670.56707054</v>
      </c>
      <c r="J502" s="15" t="s">
        <v>48</v>
      </c>
      <c r="K502" s="15" t="s">
        <v>102</v>
      </c>
      <c r="L502" s="15" t="s">
        <v>92</v>
      </c>
      <c r="M502" s="15" t="s">
        <v>157</v>
      </c>
      <c r="N502" s="15" t="s">
        <v>153</v>
      </c>
      <c r="O502" s="69" t="s">
        <v>213</v>
      </c>
    </row>
    <row r="503" spans="1:15" ht="71.25" x14ac:dyDescent="0.25">
      <c r="A503" s="21" t="s">
        <v>38</v>
      </c>
      <c r="B503" s="26">
        <v>80111600</v>
      </c>
      <c r="C503" s="17" t="s">
        <v>418</v>
      </c>
      <c r="D503" s="16">
        <v>43282</v>
      </c>
      <c r="E503" s="19">
        <v>6.5551976009736954</v>
      </c>
      <c r="F503" s="15" t="s">
        <v>240</v>
      </c>
      <c r="G503" s="15" t="s">
        <v>242</v>
      </c>
      <c r="H503" s="13">
        <v>114060438.2569423</v>
      </c>
      <c r="I503" s="12">
        <v>81471741.612101644</v>
      </c>
      <c r="J503" s="15" t="s">
        <v>48</v>
      </c>
      <c r="K503" s="15" t="s">
        <v>102</v>
      </c>
      <c r="L503" s="15" t="s">
        <v>92</v>
      </c>
      <c r="M503" s="15" t="s">
        <v>157</v>
      </c>
      <c r="N503" s="15" t="s">
        <v>99</v>
      </c>
      <c r="O503" s="69" t="s">
        <v>216</v>
      </c>
    </row>
    <row r="504" spans="1:15" ht="71.25" x14ac:dyDescent="0.25">
      <c r="A504" s="21" t="s">
        <v>38</v>
      </c>
      <c r="B504" s="26">
        <v>80111600</v>
      </c>
      <c r="C504" s="17" t="s">
        <v>419</v>
      </c>
      <c r="D504" s="16">
        <v>43282</v>
      </c>
      <c r="E504" s="19">
        <v>7.4251167819210799</v>
      </c>
      <c r="F504" s="15" t="s">
        <v>240</v>
      </c>
      <c r="G504" s="15" t="s">
        <v>242</v>
      </c>
      <c r="H504" s="13">
        <v>18934047.793898754</v>
      </c>
      <c r="I504" s="12">
        <v>13524319.852784824</v>
      </c>
      <c r="J504" s="15" t="s">
        <v>48</v>
      </c>
      <c r="K504" s="15" t="s">
        <v>102</v>
      </c>
      <c r="L504" s="15" t="s">
        <v>92</v>
      </c>
      <c r="M504" s="15" t="s">
        <v>157</v>
      </c>
      <c r="N504" s="15" t="s">
        <v>153</v>
      </c>
      <c r="O504" s="69" t="s">
        <v>213</v>
      </c>
    </row>
    <row r="505" spans="1:15" ht="128.25" x14ac:dyDescent="0.25">
      <c r="A505" s="21" t="s">
        <v>38</v>
      </c>
      <c r="B505" s="26">
        <v>80111600</v>
      </c>
      <c r="C505" s="17" t="s">
        <v>420</v>
      </c>
      <c r="D505" s="16">
        <v>43282</v>
      </c>
      <c r="E505" s="19">
        <v>5.7522297202978727</v>
      </c>
      <c r="F505" s="15" t="s">
        <v>240</v>
      </c>
      <c r="G505" s="15" t="s">
        <v>242</v>
      </c>
      <c r="H505" s="13">
        <v>35663824.265846811</v>
      </c>
      <c r="I505" s="12">
        <v>25474160.189890578</v>
      </c>
      <c r="J505" s="15" t="s">
        <v>48</v>
      </c>
      <c r="K505" s="15" t="s">
        <v>102</v>
      </c>
      <c r="L505" s="15" t="s">
        <v>92</v>
      </c>
      <c r="M505" s="15" t="s">
        <v>157</v>
      </c>
      <c r="N505" s="15" t="s">
        <v>97</v>
      </c>
      <c r="O505" s="69" t="s">
        <v>212</v>
      </c>
    </row>
    <row r="506" spans="1:15" ht="71.25" x14ac:dyDescent="0.25">
      <c r="A506" s="21" t="s">
        <v>38</v>
      </c>
      <c r="B506" s="26">
        <v>80111600</v>
      </c>
      <c r="C506" s="17" t="s">
        <v>421</v>
      </c>
      <c r="D506" s="16">
        <v>43282</v>
      </c>
      <c r="E506" s="19">
        <v>6.5408532112790523</v>
      </c>
      <c r="F506" s="15" t="s">
        <v>240</v>
      </c>
      <c r="G506" s="15" t="s">
        <v>242</v>
      </c>
      <c r="H506" s="13">
        <v>37282863.3042906</v>
      </c>
      <c r="I506" s="12">
        <v>26630616.645921856</v>
      </c>
      <c r="J506" s="15" t="s">
        <v>48</v>
      </c>
      <c r="K506" s="15" t="s">
        <v>102</v>
      </c>
      <c r="L506" s="15" t="s">
        <v>92</v>
      </c>
      <c r="M506" s="15" t="s">
        <v>157</v>
      </c>
      <c r="N506" s="15" t="s">
        <v>153</v>
      </c>
      <c r="O506" s="69" t="s">
        <v>213</v>
      </c>
    </row>
    <row r="507" spans="1:15" ht="71.25" x14ac:dyDescent="0.25">
      <c r="A507" s="21" t="s">
        <v>38</v>
      </c>
      <c r="B507" s="26">
        <v>80111600</v>
      </c>
      <c r="C507" s="17" t="s">
        <v>422</v>
      </c>
      <c r="D507" s="16">
        <v>43282</v>
      </c>
      <c r="E507" s="19">
        <v>6.560055119848017</v>
      </c>
      <c r="F507" s="15" t="s">
        <v>240</v>
      </c>
      <c r="G507" s="15" t="s">
        <v>242</v>
      </c>
      <c r="H507" s="13">
        <v>40672341.743057705</v>
      </c>
      <c r="I507" s="12">
        <v>29051672.673612647</v>
      </c>
      <c r="J507" s="15" t="s">
        <v>48</v>
      </c>
      <c r="K507" s="15" t="s">
        <v>102</v>
      </c>
      <c r="L507" s="15" t="s">
        <v>92</v>
      </c>
      <c r="M507" s="15" t="s">
        <v>157</v>
      </c>
      <c r="N507" s="15" t="s">
        <v>99</v>
      </c>
      <c r="O507" s="69" t="s">
        <v>216</v>
      </c>
    </row>
    <row r="508" spans="1:15" ht="85.5" x14ac:dyDescent="0.25">
      <c r="A508" s="21" t="s">
        <v>38</v>
      </c>
      <c r="B508" s="26">
        <v>80111600</v>
      </c>
      <c r="C508" s="17" t="s">
        <v>423</v>
      </c>
      <c r="D508" s="16">
        <v>43101</v>
      </c>
      <c r="E508" s="19">
        <v>12</v>
      </c>
      <c r="F508" s="15" t="s">
        <v>240</v>
      </c>
      <c r="G508" s="15" t="s">
        <v>242</v>
      </c>
      <c r="H508" s="13">
        <v>30600000</v>
      </c>
      <c r="I508" s="13">
        <v>30600000</v>
      </c>
      <c r="J508" s="15" t="s">
        <v>48</v>
      </c>
      <c r="K508" s="15" t="s">
        <v>102</v>
      </c>
      <c r="L508" s="15" t="s">
        <v>92</v>
      </c>
      <c r="M508" s="15" t="s">
        <v>157</v>
      </c>
      <c r="N508" s="15" t="s">
        <v>97</v>
      </c>
      <c r="O508" s="69" t="s">
        <v>217</v>
      </c>
    </row>
    <row r="509" spans="1:15" ht="85.5" x14ac:dyDescent="0.25">
      <c r="A509" s="21" t="s">
        <v>38</v>
      </c>
      <c r="B509" s="26">
        <v>80111600</v>
      </c>
      <c r="C509" s="17" t="s">
        <v>424</v>
      </c>
      <c r="D509" s="16">
        <v>43101</v>
      </c>
      <c r="E509" s="19">
        <v>12</v>
      </c>
      <c r="F509" s="15" t="s">
        <v>240</v>
      </c>
      <c r="G509" s="15" t="s">
        <v>242</v>
      </c>
      <c r="H509" s="13">
        <v>30600000</v>
      </c>
      <c r="I509" s="13">
        <v>30600000</v>
      </c>
      <c r="J509" s="15" t="s">
        <v>48</v>
      </c>
      <c r="K509" s="15" t="s">
        <v>102</v>
      </c>
      <c r="L509" s="15" t="s">
        <v>92</v>
      </c>
      <c r="M509" s="15" t="s">
        <v>157</v>
      </c>
      <c r="N509" s="15" t="s">
        <v>97</v>
      </c>
      <c r="O509" s="69" t="s">
        <v>217</v>
      </c>
    </row>
    <row r="510" spans="1:15" ht="85.5" x14ac:dyDescent="0.25">
      <c r="A510" s="21" t="s">
        <v>38</v>
      </c>
      <c r="B510" s="26">
        <v>80111600</v>
      </c>
      <c r="C510" s="17" t="s">
        <v>425</v>
      </c>
      <c r="D510" s="16">
        <v>43101</v>
      </c>
      <c r="E510" s="19">
        <v>12</v>
      </c>
      <c r="F510" s="15" t="s">
        <v>240</v>
      </c>
      <c r="G510" s="15" t="s">
        <v>242</v>
      </c>
      <c r="H510" s="13">
        <v>205200000</v>
      </c>
      <c r="I510" s="13">
        <v>205200000</v>
      </c>
      <c r="J510" s="15" t="s">
        <v>48</v>
      </c>
      <c r="K510" s="15" t="s">
        <v>102</v>
      </c>
      <c r="L510" s="15" t="s">
        <v>92</v>
      </c>
      <c r="M510" s="15" t="s">
        <v>157</v>
      </c>
      <c r="N510" s="15" t="s">
        <v>97</v>
      </c>
      <c r="O510" s="69" t="s">
        <v>212</v>
      </c>
    </row>
    <row r="511" spans="1:15" ht="85.5" x14ac:dyDescent="0.25">
      <c r="A511" s="21" t="s">
        <v>38</v>
      </c>
      <c r="B511" s="26">
        <v>80111600</v>
      </c>
      <c r="C511" s="17" t="s">
        <v>426</v>
      </c>
      <c r="D511" s="16">
        <v>43101</v>
      </c>
      <c r="E511" s="19">
        <v>7</v>
      </c>
      <c r="F511" s="15" t="s">
        <v>240</v>
      </c>
      <c r="G511" s="15" t="s">
        <v>242</v>
      </c>
      <c r="H511" s="13">
        <v>46900000</v>
      </c>
      <c r="I511" s="12">
        <v>46900000</v>
      </c>
      <c r="J511" s="15" t="s">
        <v>48</v>
      </c>
      <c r="K511" s="15" t="s">
        <v>102</v>
      </c>
      <c r="L511" s="15" t="s">
        <v>92</v>
      </c>
      <c r="M511" s="15" t="s">
        <v>157</v>
      </c>
      <c r="N511" s="15" t="s">
        <v>97</v>
      </c>
      <c r="O511" s="69" t="s">
        <v>212</v>
      </c>
    </row>
    <row r="512" spans="1:15" ht="85.5" x14ac:dyDescent="0.25">
      <c r="A512" s="21" t="s">
        <v>38</v>
      </c>
      <c r="B512" s="26">
        <v>80111600</v>
      </c>
      <c r="C512" s="17" t="s">
        <v>427</v>
      </c>
      <c r="D512" s="16">
        <v>43101</v>
      </c>
      <c r="E512" s="19">
        <v>7</v>
      </c>
      <c r="F512" s="15" t="s">
        <v>240</v>
      </c>
      <c r="G512" s="15" t="s">
        <v>242</v>
      </c>
      <c r="H512" s="13">
        <v>57400000</v>
      </c>
      <c r="I512" s="12">
        <v>32800000</v>
      </c>
      <c r="J512" s="15" t="s">
        <v>48</v>
      </c>
      <c r="K512" s="15" t="s">
        <v>102</v>
      </c>
      <c r="L512" s="15" t="s">
        <v>92</v>
      </c>
      <c r="M512" s="15" t="s">
        <v>157</v>
      </c>
      <c r="N512" s="15" t="s">
        <v>97</v>
      </c>
      <c r="O512" s="69" t="s">
        <v>212</v>
      </c>
    </row>
    <row r="513" spans="1:15" ht="85.5" x14ac:dyDescent="0.25">
      <c r="A513" s="21" t="s">
        <v>38</v>
      </c>
      <c r="B513" s="26">
        <v>80111600</v>
      </c>
      <c r="C513" s="17" t="s">
        <v>428</v>
      </c>
      <c r="D513" s="16">
        <v>43101</v>
      </c>
      <c r="E513" s="19">
        <v>7</v>
      </c>
      <c r="F513" s="15" t="s">
        <v>240</v>
      </c>
      <c r="G513" s="15" t="s">
        <v>242</v>
      </c>
      <c r="H513" s="13">
        <v>57400000</v>
      </c>
      <c r="I513" s="13">
        <v>57400000</v>
      </c>
      <c r="J513" s="15" t="s">
        <v>48</v>
      </c>
      <c r="K513" s="15" t="s">
        <v>102</v>
      </c>
      <c r="L513" s="15" t="s">
        <v>92</v>
      </c>
      <c r="M513" s="15" t="s">
        <v>157</v>
      </c>
      <c r="N513" s="15" t="s">
        <v>97</v>
      </c>
      <c r="O513" s="69" t="s">
        <v>212</v>
      </c>
    </row>
    <row r="514" spans="1:15" ht="85.5" x14ac:dyDescent="0.25">
      <c r="A514" s="21" t="s">
        <v>38</v>
      </c>
      <c r="B514" s="26">
        <v>80111600</v>
      </c>
      <c r="C514" s="17" t="s">
        <v>429</v>
      </c>
      <c r="D514" s="16">
        <v>43101</v>
      </c>
      <c r="E514" s="19">
        <v>7</v>
      </c>
      <c r="F514" s="15" t="s">
        <v>240</v>
      </c>
      <c r="G514" s="15" t="s">
        <v>242</v>
      </c>
      <c r="H514" s="13">
        <v>17850000</v>
      </c>
      <c r="I514" s="12">
        <v>15300000</v>
      </c>
      <c r="J514" s="15" t="s">
        <v>48</v>
      </c>
      <c r="K514" s="15" t="s">
        <v>102</v>
      </c>
      <c r="L514" s="15" t="s">
        <v>92</v>
      </c>
      <c r="M514" s="15" t="s">
        <v>157</v>
      </c>
      <c r="N514" s="15" t="s">
        <v>97</v>
      </c>
      <c r="O514" s="69" t="s">
        <v>212</v>
      </c>
    </row>
    <row r="515" spans="1:15" ht="85.5" x14ac:dyDescent="0.25">
      <c r="A515" s="21" t="s">
        <v>38</v>
      </c>
      <c r="B515" s="26">
        <v>80111600</v>
      </c>
      <c r="C515" s="17" t="s">
        <v>430</v>
      </c>
      <c r="D515" s="16">
        <v>43101</v>
      </c>
      <c r="E515" s="19">
        <v>7</v>
      </c>
      <c r="F515" s="15" t="s">
        <v>240</v>
      </c>
      <c r="G515" s="15" t="s">
        <v>242</v>
      </c>
      <c r="H515" s="13">
        <v>17850000</v>
      </c>
      <c r="I515" s="12">
        <v>15300000</v>
      </c>
      <c r="J515" s="15" t="s">
        <v>48</v>
      </c>
      <c r="K515" s="15" t="s">
        <v>102</v>
      </c>
      <c r="L515" s="15" t="s">
        <v>92</v>
      </c>
      <c r="M515" s="15" t="s">
        <v>157</v>
      </c>
      <c r="N515" s="15" t="s">
        <v>97</v>
      </c>
      <c r="O515" s="36" t="s">
        <v>212</v>
      </c>
    </row>
    <row r="516" spans="1:15" ht="85.5" x14ac:dyDescent="0.25">
      <c r="A516" s="21" t="s">
        <v>38</v>
      </c>
      <c r="B516" s="26">
        <v>80111600</v>
      </c>
      <c r="C516" s="17" t="s">
        <v>431</v>
      </c>
      <c r="D516" s="16">
        <v>43101</v>
      </c>
      <c r="E516" s="19">
        <v>7</v>
      </c>
      <c r="F516" s="15" t="s">
        <v>240</v>
      </c>
      <c r="G516" s="15" t="s">
        <v>242</v>
      </c>
      <c r="H516" s="13">
        <v>17850000</v>
      </c>
      <c r="I516" s="12">
        <v>15300000</v>
      </c>
      <c r="J516" s="15" t="s">
        <v>48</v>
      </c>
      <c r="K516" s="15" t="s">
        <v>102</v>
      </c>
      <c r="L516" s="15" t="s">
        <v>92</v>
      </c>
      <c r="M516" s="15" t="s">
        <v>157</v>
      </c>
      <c r="N516" s="15" t="s">
        <v>97</v>
      </c>
      <c r="O516" s="36" t="s">
        <v>212</v>
      </c>
    </row>
    <row r="517" spans="1:15" ht="85.5" x14ac:dyDescent="0.25">
      <c r="A517" s="21" t="s">
        <v>38</v>
      </c>
      <c r="B517" s="26">
        <v>80111600</v>
      </c>
      <c r="C517" s="17" t="s">
        <v>432</v>
      </c>
      <c r="D517" s="16">
        <v>43101</v>
      </c>
      <c r="E517" s="19">
        <v>7</v>
      </c>
      <c r="F517" s="15" t="s">
        <v>240</v>
      </c>
      <c r="G517" s="15" t="s">
        <v>242</v>
      </c>
      <c r="H517" s="13">
        <v>17850000</v>
      </c>
      <c r="I517" s="12">
        <v>15300000</v>
      </c>
      <c r="J517" s="15" t="s">
        <v>48</v>
      </c>
      <c r="K517" s="15" t="s">
        <v>102</v>
      </c>
      <c r="L517" s="15" t="s">
        <v>92</v>
      </c>
      <c r="M517" s="15" t="s">
        <v>157</v>
      </c>
      <c r="N517" s="15" t="s">
        <v>97</v>
      </c>
      <c r="O517" s="36" t="s">
        <v>212</v>
      </c>
    </row>
    <row r="518" spans="1:15" ht="85.5" x14ac:dyDescent="0.25">
      <c r="A518" s="21" t="s">
        <v>38</v>
      </c>
      <c r="B518" s="26">
        <v>80111600</v>
      </c>
      <c r="C518" s="17" t="s">
        <v>433</v>
      </c>
      <c r="D518" s="16">
        <v>43101</v>
      </c>
      <c r="E518" s="19">
        <v>7</v>
      </c>
      <c r="F518" s="15" t="s">
        <v>240</v>
      </c>
      <c r="G518" s="15" t="s">
        <v>242</v>
      </c>
      <c r="H518" s="13">
        <v>17850000</v>
      </c>
      <c r="I518" s="12">
        <v>15300000</v>
      </c>
      <c r="J518" s="15" t="s">
        <v>48</v>
      </c>
      <c r="K518" s="15" t="s">
        <v>102</v>
      </c>
      <c r="L518" s="15" t="s">
        <v>92</v>
      </c>
      <c r="M518" s="15" t="s">
        <v>157</v>
      </c>
      <c r="N518" s="15" t="s">
        <v>97</v>
      </c>
      <c r="O518" s="36" t="s">
        <v>212</v>
      </c>
    </row>
    <row r="519" spans="1:15" ht="85.5" x14ac:dyDescent="0.25">
      <c r="A519" s="21" t="s">
        <v>38</v>
      </c>
      <c r="B519" s="26">
        <v>80111600</v>
      </c>
      <c r="C519" s="17" t="s">
        <v>434</v>
      </c>
      <c r="D519" s="16">
        <v>43101</v>
      </c>
      <c r="E519" s="19">
        <v>7</v>
      </c>
      <c r="F519" s="15" t="s">
        <v>240</v>
      </c>
      <c r="G519" s="15" t="s">
        <v>242</v>
      </c>
      <c r="H519" s="13">
        <v>17850000</v>
      </c>
      <c r="I519" s="12">
        <v>15300000</v>
      </c>
      <c r="J519" s="15" t="s">
        <v>48</v>
      </c>
      <c r="K519" s="15" t="s">
        <v>102</v>
      </c>
      <c r="L519" s="15" t="s">
        <v>92</v>
      </c>
      <c r="M519" s="15" t="s">
        <v>157</v>
      </c>
      <c r="N519" s="15" t="s">
        <v>97</v>
      </c>
      <c r="O519" s="36" t="s">
        <v>212</v>
      </c>
    </row>
    <row r="520" spans="1:15" ht="85.5" x14ac:dyDescent="0.25">
      <c r="A520" s="21" t="s">
        <v>38</v>
      </c>
      <c r="B520" s="26">
        <v>80111600</v>
      </c>
      <c r="C520" s="17" t="s">
        <v>435</v>
      </c>
      <c r="D520" s="16">
        <v>43101</v>
      </c>
      <c r="E520" s="19">
        <v>7</v>
      </c>
      <c r="F520" s="15" t="s">
        <v>240</v>
      </c>
      <c r="G520" s="15" t="s">
        <v>242</v>
      </c>
      <c r="H520" s="13">
        <v>17850000</v>
      </c>
      <c r="I520" s="12">
        <v>15300000</v>
      </c>
      <c r="J520" s="15" t="s">
        <v>48</v>
      </c>
      <c r="K520" s="15" t="s">
        <v>102</v>
      </c>
      <c r="L520" s="15" t="s">
        <v>92</v>
      </c>
      <c r="M520" s="15" t="s">
        <v>157</v>
      </c>
      <c r="N520" s="15" t="s">
        <v>97</v>
      </c>
      <c r="O520" s="36" t="s">
        <v>212</v>
      </c>
    </row>
    <row r="521" spans="1:15" ht="85.5" x14ac:dyDescent="0.25">
      <c r="A521" s="21" t="s">
        <v>38</v>
      </c>
      <c r="B521" s="26">
        <v>80111600</v>
      </c>
      <c r="C521" s="17" t="s">
        <v>436</v>
      </c>
      <c r="D521" s="16">
        <v>43101</v>
      </c>
      <c r="E521" s="19">
        <v>7</v>
      </c>
      <c r="F521" s="15" t="s">
        <v>240</v>
      </c>
      <c r="G521" s="15" t="s">
        <v>242</v>
      </c>
      <c r="H521" s="13">
        <v>17850000</v>
      </c>
      <c r="I521" s="12">
        <v>15300000</v>
      </c>
      <c r="J521" s="15" t="s">
        <v>48</v>
      </c>
      <c r="K521" s="15" t="s">
        <v>102</v>
      </c>
      <c r="L521" s="15" t="s">
        <v>92</v>
      </c>
      <c r="M521" s="15" t="s">
        <v>157</v>
      </c>
      <c r="N521" s="15" t="s">
        <v>97</v>
      </c>
      <c r="O521" s="36" t="s">
        <v>212</v>
      </c>
    </row>
    <row r="522" spans="1:15" ht="57" x14ac:dyDescent="0.25">
      <c r="A522" s="21" t="s">
        <v>38</v>
      </c>
      <c r="B522" s="26">
        <v>81101500</v>
      </c>
      <c r="C522" s="17" t="s">
        <v>437</v>
      </c>
      <c r="D522" s="16">
        <v>43221</v>
      </c>
      <c r="E522" s="19">
        <v>10</v>
      </c>
      <c r="F522" s="15" t="s">
        <v>236</v>
      </c>
      <c r="G522" s="15" t="s">
        <v>242</v>
      </c>
      <c r="H522" s="13">
        <v>449977883</v>
      </c>
      <c r="I522" s="12">
        <v>449977883</v>
      </c>
      <c r="J522" s="15" t="s">
        <v>94</v>
      </c>
      <c r="K522" s="15" t="s">
        <v>95</v>
      </c>
      <c r="L522" s="15" t="s">
        <v>92</v>
      </c>
      <c r="M522" s="15" t="s">
        <v>157</v>
      </c>
      <c r="N522" s="15" t="s">
        <v>99</v>
      </c>
      <c r="O522" s="36" t="s">
        <v>216</v>
      </c>
    </row>
    <row r="523" spans="1:15" ht="57" x14ac:dyDescent="0.25">
      <c r="A523" s="21" t="s">
        <v>38</v>
      </c>
      <c r="B523" s="26">
        <v>70151900</v>
      </c>
      <c r="C523" s="17" t="s">
        <v>438</v>
      </c>
      <c r="D523" s="16">
        <v>43101</v>
      </c>
      <c r="E523" s="19">
        <v>6</v>
      </c>
      <c r="F523" s="15" t="s">
        <v>240</v>
      </c>
      <c r="G523" s="15" t="s">
        <v>242</v>
      </c>
      <c r="H523" s="13">
        <v>80000000</v>
      </c>
      <c r="I523" s="12">
        <v>80000000</v>
      </c>
      <c r="J523" s="15" t="s">
        <v>48</v>
      </c>
      <c r="K523" s="15" t="s">
        <v>102</v>
      </c>
      <c r="L523" s="15" t="s">
        <v>92</v>
      </c>
      <c r="M523" s="15" t="s">
        <v>157</v>
      </c>
      <c r="N523" s="15" t="s">
        <v>98</v>
      </c>
      <c r="O523" s="36" t="s">
        <v>215</v>
      </c>
    </row>
    <row r="524" spans="1:15" ht="57" x14ac:dyDescent="0.25">
      <c r="A524" s="21" t="s">
        <v>38</v>
      </c>
      <c r="B524" s="26">
        <v>70151900</v>
      </c>
      <c r="C524" s="17" t="s">
        <v>439</v>
      </c>
      <c r="D524" s="16">
        <v>43191</v>
      </c>
      <c r="E524" s="19">
        <v>12</v>
      </c>
      <c r="F524" s="15" t="s">
        <v>240</v>
      </c>
      <c r="G524" s="15" t="s">
        <v>242</v>
      </c>
      <c r="H524" s="13">
        <v>188682446</v>
      </c>
      <c r="I524" s="12">
        <v>94341223</v>
      </c>
      <c r="J524" s="15" t="s">
        <v>48</v>
      </c>
      <c r="K524" s="15" t="s">
        <v>102</v>
      </c>
      <c r="L524" s="15" t="s">
        <v>92</v>
      </c>
      <c r="M524" s="15" t="s">
        <v>157</v>
      </c>
      <c r="N524" s="15" t="s">
        <v>98</v>
      </c>
      <c r="O524" s="36" t="s">
        <v>215</v>
      </c>
    </row>
    <row r="525" spans="1:15" ht="85.5" x14ac:dyDescent="0.25">
      <c r="A525" s="21" t="s">
        <v>38</v>
      </c>
      <c r="B525" s="26" t="s">
        <v>253</v>
      </c>
      <c r="C525" s="17" t="s">
        <v>440</v>
      </c>
      <c r="D525" s="16">
        <v>43374</v>
      </c>
      <c r="E525" s="19">
        <v>10</v>
      </c>
      <c r="F525" s="15" t="s">
        <v>240</v>
      </c>
      <c r="G525" s="15" t="s">
        <v>242</v>
      </c>
      <c r="H525" s="13">
        <v>5037795871</v>
      </c>
      <c r="I525" s="12">
        <v>5037795871</v>
      </c>
      <c r="J525" s="15" t="s">
        <v>48</v>
      </c>
      <c r="K525" s="15" t="s">
        <v>102</v>
      </c>
      <c r="L525" s="15" t="s">
        <v>92</v>
      </c>
      <c r="M525" s="15" t="s">
        <v>156</v>
      </c>
      <c r="N525" s="15" t="s">
        <v>100</v>
      </c>
      <c r="O525" s="36" t="s">
        <v>213</v>
      </c>
    </row>
    <row r="526" spans="1:15" ht="57" x14ac:dyDescent="0.25">
      <c r="A526" s="21" t="s">
        <v>38</v>
      </c>
      <c r="B526" s="27">
        <v>81101500</v>
      </c>
      <c r="C526" s="17" t="s">
        <v>441</v>
      </c>
      <c r="D526" s="16">
        <v>43191</v>
      </c>
      <c r="E526" s="19">
        <v>10</v>
      </c>
      <c r="F526" s="15" t="s">
        <v>240</v>
      </c>
      <c r="G526" s="15" t="s">
        <v>242</v>
      </c>
      <c r="H526" s="13">
        <v>2934638371</v>
      </c>
      <c r="I526" s="12">
        <v>2934638371</v>
      </c>
      <c r="J526" s="15" t="s">
        <v>48</v>
      </c>
      <c r="K526" s="15" t="s">
        <v>102</v>
      </c>
      <c r="L526" s="15" t="s">
        <v>92</v>
      </c>
      <c r="M526" s="15" t="s">
        <v>156</v>
      </c>
      <c r="N526" s="15" t="s">
        <v>101</v>
      </c>
      <c r="O526" s="36" t="s">
        <v>214</v>
      </c>
    </row>
    <row r="527" spans="1:15" ht="85.5" x14ac:dyDescent="0.25">
      <c r="A527" s="21" t="s">
        <v>38</v>
      </c>
      <c r="B527" s="27">
        <v>80111600</v>
      </c>
      <c r="C527" s="27" t="s">
        <v>1013</v>
      </c>
      <c r="D527" s="28">
        <v>43101</v>
      </c>
      <c r="E527" s="229">
        <v>7</v>
      </c>
      <c r="F527" s="27" t="s">
        <v>1011</v>
      </c>
      <c r="G527" s="27" t="s">
        <v>1012</v>
      </c>
      <c r="H527" s="235">
        <v>39900000</v>
      </c>
      <c r="I527" s="235">
        <v>39900000</v>
      </c>
      <c r="J527" s="26" t="s">
        <v>48</v>
      </c>
      <c r="K527" s="26" t="s">
        <v>102</v>
      </c>
      <c r="L527" s="26" t="s">
        <v>92</v>
      </c>
      <c r="M527" s="26" t="s">
        <v>157</v>
      </c>
      <c r="N527" s="26" t="s">
        <v>97</v>
      </c>
      <c r="O527" s="36" t="s">
        <v>212</v>
      </c>
    </row>
    <row r="528" spans="1:15" ht="71.25" x14ac:dyDescent="0.25">
      <c r="A528" s="21" t="s">
        <v>38</v>
      </c>
      <c r="B528" s="27">
        <v>80111600</v>
      </c>
      <c r="C528" s="27" t="s">
        <v>1014</v>
      </c>
      <c r="D528" s="28">
        <v>43132</v>
      </c>
      <c r="E528" s="229">
        <v>8</v>
      </c>
      <c r="F528" s="27" t="s">
        <v>1011</v>
      </c>
      <c r="G528" s="27" t="s">
        <v>1012</v>
      </c>
      <c r="H528" s="235">
        <v>38000000</v>
      </c>
      <c r="I528" s="235">
        <f>H528</f>
        <v>38000000</v>
      </c>
      <c r="J528" s="26" t="s">
        <v>48</v>
      </c>
      <c r="K528" s="26" t="s">
        <v>102</v>
      </c>
      <c r="L528" s="26" t="s">
        <v>92</v>
      </c>
      <c r="M528" s="26" t="s">
        <v>157</v>
      </c>
      <c r="N528" s="26" t="s">
        <v>153</v>
      </c>
      <c r="O528" s="36" t="s">
        <v>213</v>
      </c>
    </row>
    <row r="529" spans="1:15" ht="128.25" x14ac:dyDescent="0.25">
      <c r="A529" s="21" t="s">
        <v>39</v>
      </c>
      <c r="B529" s="26">
        <v>81111500</v>
      </c>
      <c r="C529" s="17" t="s">
        <v>442</v>
      </c>
      <c r="D529" s="16">
        <v>43132</v>
      </c>
      <c r="E529" s="18">
        <v>12</v>
      </c>
      <c r="F529" s="15" t="s">
        <v>236</v>
      </c>
      <c r="G529" s="15" t="s">
        <v>242</v>
      </c>
      <c r="H529" s="13">
        <v>800000000</v>
      </c>
      <c r="I529" s="12">
        <v>800000000</v>
      </c>
      <c r="J529" s="15" t="s">
        <v>48</v>
      </c>
      <c r="K529" s="15" t="s">
        <v>102</v>
      </c>
      <c r="L529" s="15" t="s">
        <v>103</v>
      </c>
      <c r="M529" s="15" t="s">
        <v>157</v>
      </c>
      <c r="N529" s="242" t="s">
        <v>161</v>
      </c>
      <c r="O529" s="36" t="s">
        <v>200</v>
      </c>
    </row>
    <row r="530" spans="1:15" ht="128.25" x14ac:dyDescent="0.25">
      <c r="A530" s="21" t="s">
        <v>39</v>
      </c>
      <c r="B530" s="26">
        <v>81111500</v>
      </c>
      <c r="C530" s="17" t="s">
        <v>443</v>
      </c>
      <c r="D530" s="16">
        <v>43160</v>
      </c>
      <c r="E530" s="18">
        <v>12</v>
      </c>
      <c r="F530" s="15" t="s">
        <v>236</v>
      </c>
      <c r="G530" s="15" t="s">
        <v>242</v>
      </c>
      <c r="H530" s="268">
        <v>700000000</v>
      </c>
      <c r="I530" s="268">
        <v>700000000</v>
      </c>
      <c r="J530" s="15" t="s">
        <v>48</v>
      </c>
      <c r="K530" s="15" t="s">
        <v>102</v>
      </c>
      <c r="L530" s="15" t="s">
        <v>103</v>
      </c>
      <c r="M530" s="15" t="s">
        <v>157</v>
      </c>
      <c r="N530" s="17" t="s">
        <v>161</v>
      </c>
      <c r="O530" s="36" t="s">
        <v>200</v>
      </c>
    </row>
    <row r="531" spans="1:15" ht="128.25" x14ac:dyDescent="0.25">
      <c r="A531" s="21" t="s">
        <v>39</v>
      </c>
      <c r="B531" s="26">
        <v>80101500</v>
      </c>
      <c r="C531" s="17" t="s">
        <v>444</v>
      </c>
      <c r="D531" s="16">
        <v>43252</v>
      </c>
      <c r="E531" s="18">
        <v>8</v>
      </c>
      <c r="F531" s="15" t="s">
        <v>238</v>
      </c>
      <c r="G531" s="15" t="s">
        <v>242</v>
      </c>
      <c r="H531" s="13">
        <v>138260284</v>
      </c>
      <c r="I531" s="12">
        <v>138260284</v>
      </c>
      <c r="J531" s="15" t="s">
        <v>48</v>
      </c>
      <c r="K531" s="15" t="s">
        <v>102</v>
      </c>
      <c r="L531" s="15" t="s">
        <v>104</v>
      </c>
      <c r="M531" s="15" t="s">
        <v>157</v>
      </c>
      <c r="N531" s="17" t="s">
        <v>161</v>
      </c>
      <c r="O531" s="36" t="s">
        <v>200</v>
      </c>
    </row>
    <row r="532" spans="1:15" s="269" customFormat="1" ht="128.25" x14ac:dyDescent="0.25">
      <c r="A532" s="21" t="s">
        <v>39</v>
      </c>
      <c r="B532" s="26">
        <v>80111600</v>
      </c>
      <c r="C532" s="17" t="s">
        <v>445</v>
      </c>
      <c r="D532" s="16">
        <v>43101</v>
      </c>
      <c r="E532" s="18">
        <v>12</v>
      </c>
      <c r="F532" s="15" t="s">
        <v>240</v>
      </c>
      <c r="G532" s="15" t="s">
        <v>242</v>
      </c>
      <c r="H532" s="13">
        <v>296528875.84319997</v>
      </c>
      <c r="I532" s="12">
        <v>296528875.84319997</v>
      </c>
      <c r="J532" s="15" t="s">
        <v>48</v>
      </c>
      <c r="K532" s="15" t="s">
        <v>102</v>
      </c>
      <c r="L532" s="15" t="s">
        <v>103</v>
      </c>
      <c r="M532" s="15" t="s">
        <v>157</v>
      </c>
      <c r="N532" s="17" t="s">
        <v>161</v>
      </c>
      <c r="O532" s="36" t="s">
        <v>200</v>
      </c>
    </row>
    <row r="533" spans="1:15" s="269" customFormat="1" ht="128.25" x14ac:dyDescent="0.25">
      <c r="A533" s="21" t="s">
        <v>39</v>
      </c>
      <c r="B533" s="26">
        <v>80111600</v>
      </c>
      <c r="C533" s="17" t="s">
        <v>446</v>
      </c>
      <c r="D533" s="16">
        <v>43101</v>
      </c>
      <c r="E533" s="18">
        <v>12</v>
      </c>
      <c r="F533" s="15" t="s">
        <v>240</v>
      </c>
      <c r="G533" s="15" t="s">
        <v>242</v>
      </c>
      <c r="H533" s="13">
        <v>133660800</v>
      </c>
      <c r="I533" s="12">
        <v>133660800</v>
      </c>
      <c r="J533" s="15" t="s">
        <v>48</v>
      </c>
      <c r="K533" s="15" t="s">
        <v>102</v>
      </c>
      <c r="L533" s="15" t="s">
        <v>103</v>
      </c>
      <c r="M533" s="15" t="s">
        <v>157</v>
      </c>
      <c r="N533" s="17" t="s">
        <v>161</v>
      </c>
      <c r="O533" s="36" t="s">
        <v>200</v>
      </c>
    </row>
    <row r="534" spans="1:15" s="269" customFormat="1" ht="128.25" x14ac:dyDescent="0.25">
      <c r="A534" s="21" t="s">
        <v>39</v>
      </c>
      <c r="B534" s="26">
        <v>80111600</v>
      </c>
      <c r="C534" s="17" t="s">
        <v>447</v>
      </c>
      <c r="D534" s="16">
        <v>43101</v>
      </c>
      <c r="E534" s="18">
        <v>12</v>
      </c>
      <c r="F534" s="15" t="s">
        <v>240</v>
      </c>
      <c r="G534" s="15" t="s">
        <v>242</v>
      </c>
      <c r="H534" s="13">
        <v>87360000</v>
      </c>
      <c r="I534" s="12">
        <v>87360000</v>
      </c>
      <c r="J534" s="15" t="s">
        <v>48</v>
      </c>
      <c r="K534" s="15" t="s">
        <v>102</v>
      </c>
      <c r="L534" s="15" t="s">
        <v>103</v>
      </c>
      <c r="M534" s="15" t="s">
        <v>157</v>
      </c>
      <c r="N534" s="17" t="s">
        <v>161</v>
      </c>
      <c r="O534" s="36" t="s">
        <v>200</v>
      </c>
    </row>
    <row r="535" spans="1:15" s="269" customFormat="1" ht="128.25" x14ac:dyDescent="0.25">
      <c r="A535" s="21" t="s">
        <v>39</v>
      </c>
      <c r="B535" s="26">
        <v>80111600</v>
      </c>
      <c r="C535" s="17" t="s">
        <v>448</v>
      </c>
      <c r="D535" s="16">
        <v>43101</v>
      </c>
      <c r="E535" s="18">
        <v>12</v>
      </c>
      <c r="F535" s="15" t="s">
        <v>240</v>
      </c>
      <c r="G535" s="15" t="s">
        <v>242</v>
      </c>
      <c r="H535" s="13">
        <v>112320000</v>
      </c>
      <c r="I535" s="12">
        <v>112320000</v>
      </c>
      <c r="J535" s="15" t="s">
        <v>48</v>
      </c>
      <c r="K535" s="15" t="s">
        <v>102</v>
      </c>
      <c r="L535" s="15" t="s">
        <v>103</v>
      </c>
      <c r="M535" s="15" t="s">
        <v>157</v>
      </c>
      <c r="N535" s="17" t="s">
        <v>161</v>
      </c>
      <c r="O535" s="36" t="s">
        <v>200</v>
      </c>
    </row>
    <row r="536" spans="1:15" s="269" customFormat="1" ht="128.25" x14ac:dyDescent="0.25">
      <c r="A536" s="21" t="s">
        <v>39</v>
      </c>
      <c r="B536" s="26">
        <v>80111600</v>
      </c>
      <c r="C536" s="17" t="s">
        <v>449</v>
      </c>
      <c r="D536" s="16">
        <v>43101</v>
      </c>
      <c r="E536" s="18">
        <v>12</v>
      </c>
      <c r="F536" s="15" t="s">
        <v>240</v>
      </c>
      <c r="G536" s="15" t="s">
        <v>242</v>
      </c>
      <c r="H536" s="13">
        <v>87360000</v>
      </c>
      <c r="I536" s="12">
        <v>87360000</v>
      </c>
      <c r="J536" s="15" t="s">
        <v>48</v>
      </c>
      <c r="K536" s="15" t="s">
        <v>102</v>
      </c>
      <c r="L536" s="15" t="s">
        <v>103</v>
      </c>
      <c r="M536" s="15" t="s">
        <v>157</v>
      </c>
      <c r="N536" s="17" t="s">
        <v>161</v>
      </c>
      <c r="O536" s="36" t="s">
        <v>200</v>
      </c>
    </row>
    <row r="537" spans="1:15" s="269" customFormat="1" ht="128.25" x14ac:dyDescent="0.25">
      <c r="A537" s="21" t="s">
        <v>39</v>
      </c>
      <c r="B537" s="26">
        <v>80111600</v>
      </c>
      <c r="C537" s="17" t="s">
        <v>450</v>
      </c>
      <c r="D537" s="16">
        <v>43101</v>
      </c>
      <c r="E537" s="18">
        <v>12</v>
      </c>
      <c r="F537" s="15" t="s">
        <v>240</v>
      </c>
      <c r="G537" s="15" t="s">
        <v>242</v>
      </c>
      <c r="H537" s="13">
        <v>87360000</v>
      </c>
      <c r="I537" s="12">
        <v>87360000</v>
      </c>
      <c r="J537" s="15" t="s">
        <v>48</v>
      </c>
      <c r="K537" s="15" t="s">
        <v>102</v>
      </c>
      <c r="L537" s="15" t="s">
        <v>103</v>
      </c>
      <c r="M537" s="15" t="s">
        <v>157</v>
      </c>
      <c r="N537" s="17" t="s">
        <v>161</v>
      </c>
      <c r="O537" s="36" t="s">
        <v>200</v>
      </c>
    </row>
    <row r="538" spans="1:15" s="269" customFormat="1" ht="69" customHeight="1" x14ac:dyDescent="0.25">
      <c r="A538" s="21" t="s">
        <v>39</v>
      </c>
      <c r="B538" s="26">
        <v>80111600</v>
      </c>
      <c r="C538" s="17" t="s">
        <v>451</v>
      </c>
      <c r="D538" s="16">
        <v>43101</v>
      </c>
      <c r="E538" s="18">
        <v>12</v>
      </c>
      <c r="F538" s="15" t="s">
        <v>240</v>
      </c>
      <c r="G538" s="15" t="s">
        <v>242</v>
      </c>
      <c r="H538" s="13">
        <v>120000000</v>
      </c>
      <c r="I538" s="12">
        <v>120000000</v>
      </c>
      <c r="J538" s="15" t="s">
        <v>48</v>
      </c>
      <c r="K538" s="15" t="s">
        <v>102</v>
      </c>
      <c r="L538" s="15" t="s">
        <v>103</v>
      </c>
      <c r="M538" s="15" t="s">
        <v>157</v>
      </c>
      <c r="N538" s="17" t="s">
        <v>161</v>
      </c>
      <c r="O538" s="36" t="s">
        <v>200</v>
      </c>
    </row>
    <row r="539" spans="1:15" s="269" customFormat="1" ht="128.25" x14ac:dyDescent="0.25">
      <c r="A539" s="21" t="s">
        <v>39</v>
      </c>
      <c r="B539" s="26">
        <v>80111600</v>
      </c>
      <c r="C539" s="17" t="s">
        <v>452</v>
      </c>
      <c r="D539" s="16">
        <v>43101</v>
      </c>
      <c r="E539" s="18">
        <v>12</v>
      </c>
      <c r="F539" s="15" t="s">
        <v>240</v>
      </c>
      <c r="G539" s="15" t="s">
        <v>242</v>
      </c>
      <c r="H539" s="13">
        <v>74880000</v>
      </c>
      <c r="I539" s="12">
        <v>74880000</v>
      </c>
      <c r="J539" s="15" t="s">
        <v>48</v>
      </c>
      <c r="K539" s="15" t="s">
        <v>102</v>
      </c>
      <c r="L539" s="15" t="s">
        <v>103</v>
      </c>
      <c r="M539" s="15" t="s">
        <v>157</v>
      </c>
      <c r="N539" s="17" t="s">
        <v>161</v>
      </c>
      <c r="O539" s="36" t="s">
        <v>200</v>
      </c>
    </row>
    <row r="540" spans="1:15" s="269" customFormat="1" ht="128.25" x14ac:dyDescent="0.25">
      <c r="A540" s="21" t="s">
        <v>39</v>
      </c>
      <c r="B540" s="26">
        <v>80111600</v>
      </c>
      <c r="C540" s="17" t="s">
        <v>453</v>
      </c>
      <c r="D540" s="16">
        <v>43101</v>
      </c>
      <c r="E540" s="18">
        <v>12</v>
      </c>
      <c r="F540" s="15" t="s">
        <v>240</v>
      </c>
      <c r="G540" s="15" t="s">
        <v>242</v>
      </c>
      <c r="H540" s="13">
        <v>185640000</v>
      </c>
      <c r="I540" s="12">
        <v>185640000</v>
      </c>
      <c r="J540" s="15" t="s">
        <v>48</v>
      </c>
      <c r="K540" s="15" t="s">
        <v>102</v>
      </c>
      <c r="L540" s="15" t="s">
        <v>103</v>
      </c>
      <c r="M540" s="15" t="s">
        <v>157</v>
      </c>
      <c r="N540" s="17" t="s">
        <v>161</v>
      </c>
      <c r="O540" s="36" t="s">
        <v>201</v>
      </c>
    </row>
    <row r="541" spans="1:15" s="269" customFormat="1" ht="128.25" x14ac:dyDescent="0.25">
      <c r="A541" s="21" t="s">
        <v>39</v>
      </c>
      <c r="B541" s="26">
        <v>80111600</v>
      </c>
      <c r="C541" s="17" t="s">
        <v>1687</v>
      </c>
      <c r="D541" s="16">
        <v>43101</v>
      </c>
      <c r="E541" s="18">
        <v>12</v>
      </c>
      <c r="F541" s="15" t="s">
        <v>240</v>
      </c>
      <c r="G541" s="15" t="s">
        <v>242</v>
      </c>
      <c r="H541" s="13">
        <v>87360000</v>
      </c>
      <c r="I541" s="12">
        <v>87360000</v>
      </c>
      <c r="J541" s="15" t="s">
        <v>48</v>
      </c>
      <c r="K541" s="15" t="s">
        <v>102</v>
      </c>
      <c r="L541" s="15" t="s">
        <v>103</v>
      </c>
      <c r="M541" s="15" t="s">
        <v>157</v>
      </c>
      <c r="N541" s="17" t="s">
        <v>161</v>
      </c>
      <c r="O541" s="36" t="s">
        <v>201</v>
      </c>
    </row>
    <row r="542" spans="1:15" s="269" customFormat="1" ht="128.25" x14ac:dyDescent="0.25">
      <c r="A542" s="21" t="s">
        <v>39</v>
      </c>
      <c r="B542" s="26">
        <v>80111600</v>
      </c>
      <c r="C542" s="17" t="s">
        <v>454</v>
      </c>
      <c r="D542" s="16">
        <v>43313</v>
      </c>
      <c r="E542" s="18">
        <v>12</v>
      </c>
      <c r="F542" s="15" t="s">
        <v>240</v>
      </c>
      <c r="G542" s="15" t="s">
        <v>242</v>
      </c>
      <c r="H542" s="13">
        <v>112320000</v>
      </c>
      <c r="I542" s="12">
        <v>112320000</v>
      </c>
      <c r="J542" s="15" t="s">
        <v>48</v>
      </c>
      <c r="K542" s="15" t="s">
        <v>102</v>
      </c>
      <c r="L542" s="15" t="s">
        <v>103</v>
      </c>
      <c r="M542" s="15" t="s">
        <v>157</v>
      </c>
      <c r="N542" s="17" t="s">
        <v>161</v>
      </c>
      <c r="O542" s="36" t="s">
        <v>201</v>
      </c>
    </row>
    <row r="543" spans="1:15" s="269" customFormat="1" ht="128.25" x14ac:dyDescent="0.25">
      <c r="A543" s="21" t="s">
        <v>39</v>
      </c>
      <c r="B543" s="26" t="s">
        <v>254</v>
      </c>
      <c r="C543" s="17" t="s">
        <v>455</v>
      </c>
      <c r="D543" s="28">
        <v>43101</v>
      </c>
      <c r="E543" s="29">
        <v>25</v>
      </c>
      <c r="F543" s="26" t="s">
        <v>240</v>
      </c>
      <c r="G543" s="26" t="s">
        <v>242</v>
      </c>
      <c r="H543" s="235">
        <f>1522455054-835367970</f>
        <v>687087084</v>
      </c>
      <c r="I543" s="235">
        <f>1522455054-853367970</f>
        <v>669087084</v>
      </c>
      <c r="J543" s="26" t="s">
        <v>94</v>
      </c>
      <c r="K543" s="26" t="s">
        <v>105</v>
      </c>
      <c r="L543" s="26" t="s">
        <v>106</v>
      </c>
      <c r="M543" s="26" t="s">
        <v>157</v>
      </c>
      <c r="N543" s="27" t="s">
        <v>161</v>
      </c>
      <c r="O543" s="36" t="s">
        <v>201</v>
      </c>
    </row>
    <row r="544" spans="1:15" s="269" customFormat="1" ht="128.25" x14ac:dyDescent="0.25">
      <c r="A544" s="21" t="s">
        <v>39</v>
      </c>
      <c r="B544" s="26" t="s">
        <v>255</v>
      </c>
      <c r="C544" s="17" t="s">
        <v>456</v>
      </c>
      <c r="D544" s="28">
        <v>43101</v>
      </c>
      <c r="E544" s="29">
        <v>25</v>
      </c>
      <c r="F544" s="26" t="s">
        <v>236</v>
      </c>
      <c r="G544" s="26" t="s">
        <v>242</v>
      </c>
      <c r="H544" s="235">
        <f>1222062531-703851930</f>
        <v>518210601</v>
      </c>
      <c r="I544" s="235">
        <f>1222062531-193048367-510803563</f>
        <v>518210601</v>
      </c>
      <c r="J544" s="26" t="s">
        <v>94</v>
      </c>
      <c r="K544" s="26" t="s">
        <v>107</v>
      </c>
      <c r="L544" s="26" t="s">
        <v>104</v>
      </c>
      <c r="M544" s="26" t="s">
        <v>157</v>
      </c>
      <c r="N544" s="27" t="s">
        <v>161</v>
      </c>
      <c r="O544" s="36" t="s">
        <v>200</v>
      </c>
    </row>
    <row r="545" spans="1:15" ht="128.25" x14ac:dyDescent="0.25">
      <c r="A545" s="21" t="s">
        <v>39</v>
      </c>
      <c r="B545" s="26" t="s">
        <v>256</v>
      </c>
      <c r="C545" s="17" t="s">
        <v>457</v>
      </c>
      <c r="D545" s="16" t="e">
        <v>#N/A</v>
      </c>
      <c r="E545" s="18">
        <v>12</v>
      </c>
      <c r="F545" s="15" t="s">
        <v>236</v>
      </c>
      <c r="G545" s="15" t="s">
        <v>242</v>
      </c>
      <c r="H545" s="12">
        <v>3361068558</v>
      </c>
      <c r="I545" s="12">
        <v>3361068558</v>
      </c>
      <c r="J545" s="15" t="s">
        <v>94</v>
      </c>
      <c r="K545" s="15" t="s">
        <v>229</v>
      </c>
      <c r="L545" s="15" t="s">
        <v>103</v>
      </c>
      <c r="M545" s="15" t="s">
        <v>157</v>
      </c>
      <c r="N545" s="17" t="s">
        <v>161</v>
      </c>
      <c r="O545" s="36" t="s">
        <v>201</v>
      </c>
    </row>
    <row r="546" spans="1:15" ht="128.25" x14ac:dyDescent="0.25">
      <c r="A546" s="21" t="s">
        <v>39</v>
      </c>
      <c r="B546" s="26" t="s">
        <v>256</v>
      </c>
      <c r="C546" s="17" t="s">
        <v>458</v>
      </c>
      <c r="D546" s="28">
        <v>43313</v>
      </c>
      <c r="E546" s="29">
        <v>12</v>
      </c>
      <c r="F546" s="26" t="s">
        <v>236</v>
      </c>
      <c r="G546" s="26" t="s">
        <v>242</v>
      </c>
      <c r="H546" s="226">
        <v>784953883</v>
      </c>
      <c r="I546" s="226">
        <v>784953883</v>
      </c>
      <c r="J546" s="26" t="s">
        <v>94</v>
      </c>
      <c r="K546" s="26" t="s">
        <v>108</v>
      </c>
      <c r="L546" s="26" t="s">
        <v>109</v>
      </c>
      <c r="M546" s="26" t="s">
        <v>157</v>
      </c>
      <c r="N546" s="27" t="s">
        <v>161</v>
      </c>
      <c r="O546" s="36" t="s">
        <v>201</v>
      </c>
    </row>
    <row r="547" spans="1:15" ht="128.25" x14ac:dyDescent="0.25">
      <c r="A547" s="21" t="s">
        <v>39</v>
      </c>
      <c r="B547" s="26" t="s">
        <v>255</v>
      </c>
      <c r="C547" s="17" t="s">
        <v>459</v>
      </c>
      <c r="D547" s="16">
        <v>43132</v>
      </c>
      <c r="E547" s="18">
        <v>11</v>
      </c>
      <c r="F547" s="15" t="s">
        <v>241</v>
      </c>
      <c r="G547" s="15" t="s">
        <v>242</v>
      </c>
      <c r="H547" s="13">
        <v>530000000</v>
      </c>
      <c r="I547" s="12">
        <v>530000000</v>
      </c>
      <c r="J547" s="15" t="s">
        <v>48</v>
      </c>
      <c r="K547" s="15" t="s">
        <v>102</v>
      </c>
      <c r="L547" s="15" t="s">
        <v>104</v>
      </c>
      <c r="M547" s="15" t="s">
        <v>157</v>
      </c>
      <c r="N547" s="17" t="s">
        <v>161</v>
      </c>
      <c r="O547" s="36" t="s">
        <v>200</v>
      </c>
    </row>
    <row r="548" spans="1:15" ht="128.25" x14ac:dyDescent="0.25">
      <c r="A548" s="21" t="s">
        <v>39</v>
      </c>
      <c r="B548" s="26" t="s">
        <v>257</v>
      </c>
      <c r="C548" s="17" t="s">
        <v>1007</v>
      </c>
      <c r="D548" s="28">
        <v>43101</v>
      </c>
      <c r="E548" s="29">
        <v>12</v>
      </c>
      <c r="F548" s="26" t="s">
        <v>240</v>
      </c>
      <c r="G548" s="26" t="s">
        <v>242</v>
      </c>
      <c r="H548" s="235">
        <f>66900593+193048367</f>
        <v>259948960</v>
      </c>
      <c r="I548" s="235">
        <f>66900593+193048367</f>
        <v>259948960</v>
      </c>
      <c r="J548" s="26" t="s">
        <v>48</v>
      </c>
      <c r="K548" s="26" t="s">
        <v>102</v>
      </c>
      <c r="L548" s="26" t="s">
        <v>104</v>
      </c>
      <c r="M548" s="26" t="s">
        <v>157</v>
      </c>
      <c r="N548" s="27" t="s">
        <v>161</v>
      </c>
      <c r="O548" s="36" t="s">
        <v>200</v>
      </c>
    </row>
    <row r="549" spans="1:15" ht="128.25" x14ac:dyDescent="0.25">
      <c r="A549" s="21" t="s">
        <v>39</v>
      </c>
      <c r="B549" s="26" t="s">
        <v>258</v>
      </c>
      <c r="C549" s="17" t="s">
        <v>460</v>
      </c>
      <c r="D549" s="16">
        <v>43132</v>
      </c>
      <c r="E549" s="18">
        <v>3</v>
      </c>
      <c r="F549" s="15" t="s">
        <v>240</v>
      </c>
      <c r="G549" s="15" t="s">
        <v>242</v>
      </c>
      <c r="H549" s="13">
        <v>36885850</v>
      </c>
      <c r="I549" s="12">
        <v>36885850</v>
      </c>
      <c r="J549" s="15" t="s">
        <v>48</v>
      </c>
      <c r="K549" s="15" t="s">
        <v>102</v>
      </c>
      <c r="L549" s="15" t="s">
        <v>106</v>
      </c>
      <c r="M549" s="15" t="s">
        <v>157</v>
      </c>
      <c r="N549" s="17" t="s">
        <v>161</v>
      </c>
      <c r="O549" s="36" t="s">
        <v>200</v>
      </c>
    </row>
    <row r="550" spans="1:15" ht="128.25" x14ac:dyDescent="0.25">
      <c r="A550" s="21" t="s">
        <v>39</v>
      </c>
      <c r="B550" s="26" t="s">
        <v>258</v>
      </c>
      <c r="C550" s="17" t="s">
        <v>461</v>
      </c>
      <c r="D550" s="16">
        <v>43101</v>
      </c>
      <c r="E550" s="18">
        <v>8</v>
      </c>
      <c r="F550" s="15" t="s">
        <v>239</v>
      </c>
      <c r="G550" s="15" t="s">
        <v>242</v>
      </c>
      <c r="H550" s="13">
        <v>170752689.65517241</v>
      </c>
      <c r="I550" s="12">
        <v>170752689.65517241</v>
      </c>
      <c r="J550" s="15" t="s">
        <v>48</v>
      </c>
      <c r="K550" s="15" t="s">
        <v>102</v>
      </c>
      <c r="L550" s="15" t="s">
        <v>106</v>
      </c>
      <c r="M550" s="15" t="s">
        <v>157</v>
      </c>
      <c r="N550" s="17" t="s">
        <v>161</v>
      </c>
      <c r="O550" s="36" t="s">
        <v>200</v>
      </c>
    </row>
    <row r="551" spans="1:15" ht="99.75" x14ac:dyDescent="0.25">
      <c r="A551" s="21" t="s">
        <v>39</v>
      </c>
      <c r="B551" s="26">
        <v>43231500</v>
      </c>
      <c r="C551" s="17" t="s">
        <v>1008</v>
      </c>
      <c r="D551" s="28">
        <v>43101</v>
      </c>
      <c r="E551" s="29">
        <v>12</v>
      </c>
      <c r="F551" s="26" t="s">
        <v>236</v>
      </c>
      <c r="G551" s="26" t="s">
        <v>242</v>
      </c>
      <c r="H551" s="235">
        <f>2315819841.92082+1346171533</f>
        <v>3661991374.9208202</v>
      </c>
      <c r="I551" s="235">
        <f>2315819841.92082+510803563+835367970</f>
        <v>3661991374.9208202</v>
      </c>
      <c r="J551" s="26" t="s">
        <v>94</v>
      </c>
      <c r="K551" s="26" t="s">
        <v>102</v>
      </c>
      <c r="L551" s="26" t="s">
        <v>234</v>
      </c>
      <c r="M551" s="254" t="s">
        <v>71</v>
      </c>
      <c r="N551" s="27" t="s">
        <v>162</v>
      </c>
      <c r="O551" s="36" t="s">
        <v>200</v>
      </c>
    </row>
    <row r="552" spans="1:15" ht="57" x14ac:dyDescent="0.25">
      <c r="A552" s="21" t="s">
        <v>39</v>
      </c>
      <c r="B552" s="26">
        <v>43233000</v>
      </c>
      <c r="C552" s="17" t="s">
        <v>462</v>
      </c>
      <c r="D552" s="16">
        <v>43344</v>
      </c>
      <c r="E552" s="18">
        <v>12</v>
      </c>
      <c r="F552" s="15" t="s">
        <v>238</v>
      </c>
      <c r="G552" s="15" t="s">
        <v>242</v>
      </c>
      <c r="H552" s="13">
        <v>950160000</v>
      </c>
      <c r="I552" s="12">
        <v>950160000</v>
      </c>
      <c r="J552" s="15" t="s">
        <v>48</v>
      </c>
      <c r="K552" s="15" t="s">
        <v>102</v>
      </c>
      <c r="L552" s="15" t="s">
        <v>144</v>
      </c>
      <c r="M552" s="225" t="s">
        <v>78</v>
      </c>
      <c r="N552" s="264"/>
      <c r="O552" s="36" t="s">
        <v>200</v>
      </c>
    </row>
    <row r="553" spans="1:15" ht="57" x14ac:dyDescent="0.25">
      <c r="A553" s="21" t="s">
        <v>39</v>
      </c>
      <c r="B553" s="26">
        <v>43233000</v>
      </c>
      <c r="C553" s="17" t="s">
        <v>463</v>
      </c>
      <c r="D553" s="16">
        <v>43282</v>
      </c>
      <c r="E553" s="18">
        <v>12</v>
      </c>
      <c r="F553" s="15" t="s">
        <v>240</v>
      </c>
      <c r="G553" s="15" t="s">
        <v>242</v>
      </c>
      <c r="H553" s="13">
        <v>258022126.87900004</v>
      </c>
      <c r="I553" s="12">
        <v>258022126.87900004</v>
      </c>
      <c r="J553" s="15" t="s">
        <v>48</v>
      </c>
      <c r="K553" s="15" t="s">
        <v>102</v>
      </c>
      <c r="L553" s="15" t="s">
        <v>104</v>
      </c>
      <c r="M553" s="225" t="s">
        <v>78</v>
      </c>
      <c r="N553" s="264"/>
      <c r="O553" s="36" t="s">
        <v>200</v>
      </c>
    </row>
    <row r="554" spans="1:15" ht="85.5" x14ac:dyDescent="0.25">
      <c r="A554" s="21" t="s">
        <v>39</v>
      </c>
      <c r="B554" s="26" t="s">
        <v>147</v>
      </c>
      <c r="C554" s="17" t="s">
        <v>464</v>
      </c>
      <c r="D554" s="16">
        <v>43160</v>
      </c>
      <c r="E554" s="18">
        <v>3</v>
      </c>
      <c r="F554" s="15" t="s">
        <v>240</v>
      </c>
      <c r="G554" s="15" t="s">
        <v>242</v>
      </c>
      <c r="H554" s="13">
        <v>41046480.399999999</v>
      </c>
      <c r="I554" s="12">
        <v>41046480.399999999</v>
      </c>
      <c r="J554" s="15" t="s">
        <v>48</v>
      </c>
      <c r="K554" s="15" t="s">
        <v>102</v>
      </c>
      <c r="L554" s="15" t="s">
        <v>104</v>
      </c>
      <c r="M554" s="225" t="s">
        <v>78</v>
      </c>
      <c r="N554" s="264"/>
      <c r="O554" s="36" t="s">
        <v>200</v>
      </c>
    </row>
    <row r="555" spans="1:15" ht="99.75" x14ac:dyDescent="0.25">
      <c r="A555" s="21" t="s">
        <v>39</v>
      </c>
      <c r="B555" s="26">
        <v>43231600</v>
      </c>
      <c r="C555" s="17" t="s">
        <v>465</v>
      </c>
      <c r="D555" s="16">
        <v>43132</v>
      </c>
      <c r="E555" s="18">
        <v>17</v>
      </c>
      <c r="F555" s="15" t="s">
        <v>240</v>
      </c>
      <c r="G555" s="15" t="s">
        <v>242</v>
      </c>
      <c r="H555" s="12">
        <v>51595749.623999998</v>
      </c>
      <c r="I555" s="12">
        <v>51595749.623999998</v>
      </c>
      <c r="J555" s="15" t="s">
        <v>94</v>
      </c>
      <c r="K555" s="15" t="s">
        <v>102</v>
      </c>
      <c r="L555" s="15" t="s">
        <v>230</v>
      </c>
      <c r="M555" s="225" t="s">
        <v>78</v>
      </c>
      <c r="N555" s="264"/>
      <c r="O555" s="36" t="s">
        <v>200</v>
      </c>
    </row>
    <row r="556" spans="1:15" ht="57" x14ac:dyDescent="0.25">
      <c r="A556" s="21" t="s">
        <v>39</v>
      </c>
      <c r="B556" s="26">
        <v>43232600</v>
      </c>
      <c r="C556" s="17" t="s">
        <v>466</v>
      </c>
      <c r="D556" s="16">
        <v>43221</v>
      </c>
      <c r="E556" s="18">
        <v>12</v>
      </c>
      <c r="F556" s="15" t="s">
        <v>239</v>
      </c>
      <c r="G556" s="15" t="s">
        <v>242</v>
      </c>
      <c r="H556" s="13">
        <v>9231972</v>
      </c>
      <c r="I556" s="13">
        <v>9231972</v>
      </c>
      <c r="J556" s="15" t="s">
        <v>48</v>
      </c>
      <c r="K556" s="15" t="s">
        <v>102</v>
      </c>
      <c r="L556" s="15" t="s">
        <v>104</v>
      </c>
      <c r="M556" s="225" t="s">
        <v>78</v>
      </c>
      <c r="N556" s="264"/>
      <c r="O556" s="36" t="s">
        <v>200</v>
      </c>
    </row>
    <row r="557" spans="1:15" ht="57" x14ac:dyDescent="0.25">
      <c r="A557" s="21" t="s">
        <v>39</v>
      </c>
      <c r="B557" s="26">
        <v>43232600</v>
      </c>
      <c r="C557" s="17" t="s">
        <v>467</v>
      </c>
      <c r="D557" s="16">
        <v>43282</v>
      </c>
      <c r="E557" s="18">
        <v>12</v>
      </c>
      <c r="F557" s="15" t="s">
        <v>239</v>
      </c>
      <c r="G557" s="15" t="s">
        <v>242</v>
      </c>
      <c r="H557" s="13">
        <v>46557230</v>
      </c>
      <c r="I557" s="13">
        <v>46557230</v>
      </c>
      <c r="J557" s="15" t="s">
        <v>48</v>
      </c>
      <c r="K557" s="15" t="s">
        <v>102</v>
      </c>
      <c r="L557" s="15" t="s">
        <v>104</v>
      </c>
      <c r="M557" s="225" t="s">
        <v>78</v>
      </c>
      <c r="N557" s="264"/>
      <c r="O557" s="36" t="s">
        <v>200</v>
      </c>
    </row>
    <row r="558" spans="1:15" ht="57" x14ac:dyDescent="0.25">
      <c r="A558" s="21" t="s">
        <v>39</v>
      </c>
      <c r="B558" s="26">
        <v>43232600</v>
      </c>
      <c r="C558" s="17" t="s">
        <v>468</v>
      </c>
      <c r="D558" s="16">
        <v>43374</v>
      </c>
      <c r="E558" s="18">
        <v>3</v>
      </c>
      <c r="F558" s="15" t="s">
        <v>240</v>
      </c>
      <c r="G558" s="15" t="s">
        <v>242</v>
      </c>
      <c r="H558" s="13">
        <v>124351250</v>
      </c>
      <c r="I558" s="13">
        <v>124351250</v>
      </c>
      <c r="J558" s="15" t="s">
        <v>48</v>
      </c>
      <c r="K558" s="15" t="s">
        <v>102</v>
      </c>
      <c r="L558" s="15" t="s">
        <v>104</v>
      </c>
      <c r="M558" s="225" t="s">
        <v>78</v>
      </c>
      <c r="N558" s="264"/>
      <c r="O558" s="36" t="s">
        <v>200</v>
      </c>
    </row>
    <row r="559" spans="1:15" ht="57" x14ac:dyDescent="0.25">
      <c r="A559" s="21" t="s">
        <v>39</v>
      </c>
      <c r="B559" s="26">
        <v>43233509</v>
      </c>
      <c r="C559" s="17" t="s">
        <v>469</v>
      </c>
      <c r="D559" s="16">
        <v>43191</v>
      </c>
      <c r="E559" s="18">
        <v>12</v>
      </c>
      <c r="F559" s="15" t="s">
        <v>240</v>
      </c>
      <c r="G559" s="15" t="s">
        <v>242</v>
      </c>
      <c r="H559" s="13">
        <v>15321250</v>
      </c>
      <c r="I559" s="13">
        <v>15321250</v>
      </c>
      <c r="J559" s="15" t="s">
        <v>48</v>
      </c>
      <c r="K559" s="15" t="s">
        <v>102</v>
      </c>
      <c r="L559" s="15" t="s">
        <v>106</v>
      </c>
      <c r="M559" s="225" t="s">
        <v>78</v>
      </c>
      <c r="N559" s="264"/>
      <c r="O559" s="36" t="s">
        <v>200</v>
      </c>
    </row>
    <row r="560" spans="1:15" ht="71.25" x14ac:dyDescent="0.25">
      <c r="A560" s="21" t="s">
        <v>39</v>
      </c>
      <c r="B560" s="26" t="s">
        <v>259</v>
      </c>
      <c r="C560" s="17" t="s">
        <v>470</v>
      </c>
      <c r="D560" s="16">
        <v>43132</v>
      </c>
      <c r="E560" s="18">
        <v>11</v>
      </c>
      <c r="F560" s="15" t="s">
        <v>238</v>
      </c>
      <c r="G560" s="15" t="s">
        <v>242</v>
      </c>
      <c r="H560" s="13">
        <v>168603955</v>
      </c>
      <c r="I560" s="13">
        <v>168603955</v>
      </c>
      <c r="J560" s="15" t="s">
        <v>48</v>
      </c>
      <c r="K560" s="15" t="s">
        <v>102</v>
      </c>
      <c r="L560" s="15" t="s">
        <v>104</v>
      </c>
      <c r="M560" s="225" t="s">
        <v>78</v>
      </c>
      <c r="N560" s="264"/>
      <c r="O560" s="36" t="s">
        <v>200</v>
      </c>
    </row>
    <row r="561" spans="1:15" ht="71.25" x14ac:dyDescent="0.25">
      <c r="A561" s="21" t="s">
        <v>39</v>
      </c>
      <c r="B561" s="26">
        <v>81112105</v>
      </c>
      <c r="C561" s="17" t="s">
        <v>471</v>
      </c>
      <c r="D561" s="16">
        <v>43160</v>
      </c>
      <c r="E561" s="18">
        <v>2</v>
      </c>
      <c r="F561" s="15" t="s">
        <v>240</v>
      </c>
      <c r="G561" s="15" t="s">
        <v>242</v>
      </c>
      <c r="H561" s="13">
        <v>712623.5</v>
      </c>
      <c r="I561" s="12">
        <v>712623.5</v>
      </c>
      <c r="J561" s="15" t="s">
        <v>48</v>
      </c>
      <c r="K561" s="15" t="s">
        <v>102</v>
      </c>
      <c r="L561" s="15" t="s">
        <v>144</v>
      </c>
      <c r="M561" s="225" t="s">
        <v>78</v>
      </c>
      <c r="N561" s="264"/>
      <c r="O561" s="36" t="s">
        <v>200</v>
      </c>
    </row>
    <row r="562" spans="1:15" ht="57" x14ac:dyDescent="0.25">
      <c r="A562" s="21" t="s">
        <v>39</v>
      </c>
      <c r="B562" s="26" t="s">
        <v>260</v>
      </c>
      <c r="C562" s="17" t="s">
        <v>472</v>
      </c>
      <c r="D562" s="16">
        <v>43252</v>
      </c>
      <c r="E562" s="18">
        <v>12</v>
      </c>
      <c r="F562" s="15" t="s">
        <v>240</v>
      </c>
      <c r="G562" s="15" t="s">
        <v>242</v>
      </c>
      <c r="H562" s="13">
        <v>4404013</v>
      </c>
      <c r="I562" s="13">
        <v>4404013</v>
      </c>
      <c r="J562" s="15" t="s">
        <v>48</v>
      </c>
      <c r="K562" s="15" t="s">
        <v>102</v>
      </c>
      <c r="L562" s="15" t="s">
        <v>144</v>
      </c>
      <c r="M562" s="225" t="s">
        <v>78</v>
      </c>
      <c r="N562" s="264"/>
      <c r="O562" s="36" t="s">
        <v>200</v>
      </c>
    </row>
    <row r="563" spans="1:15" ht="57" x14ac:dyDescent="0.25">
      <c r="A563" s="21" t="s">
        <v>39</v>
      </c>
      <c r="B563" s="26">
        <v>43191511</v>
      </c>
      <c r="C563" s="17" t="s">
        <v>473</v>
      </c>
      <c r="D563" s="28">
        <v>43101</v>
      </c>
      <c r="E563" s="29">
        <v>12</v>
      </c>
      <c r="F563" s="26" t="s">
        <v>239</v>
      </c>
      <c r="G563" s="26" t="s">
        <v>242</v>
      </c>
      <c r="H563" s="235">
        <v>0</v>
      </c>
      <c r="I563" s="226">
        <v>0</v>
      </c>
      <c r="J563" s="26" t="s">
        <v>48</v>
      </c>
      <c r="K563" s="26" t="s">
        <v>102</v>
      </c>
      <c r="L563" s="26" t="s">
        <v>144</v>
      </c>
      <c r="M563" s="254" t="s">
        <v>78</v>
      </c>
      <c r="N563" s="260"/>
      <c r="O563" s="36" t="s">
        <v>200</v>
      </c>
    </row>
    <row r="564" spans="1:15" ht="57" x14ac:dyDescent="0.25">
      <c r="A564" s="21" t="s">
        <v>39</v>
      </c>
      <c r="B564" s="26" t="s">
        <v>147</v>
      </c>
      <c r="C564" s="17" t="s">
        <v>474</v>
      </c>
      <c r="D564" s="16">
        <v>43132</v>
      </c>
      <c r="E564" s="18">
        <v>3</v>
      </c>
      <c r="F564" s="15" t="s">
        <v>240</v>
      </c>
      <c r="G564" s="15" t="s">
        <v>242</v>
      </c>
      <c r="H564" s="13">
        <v>44180000</v>
      </c>
      <c r="I564" s="12">
        <v>44180000</v>
      </c>
      <c r="J564" s="15" t="s">
        <v>48</v>
      </c>
      <c r="K564" s="15" t="s">
        <v>102</v>
      </c>
      <c r="L564" s="15" t="s">
        <v>106</v>
      </c>
      <c r="M564" s="225" t="s">
        <v>78</v>
      </c>
      <c r="N564" s="264"/>
      <c r="O564" s="36" t="s">
        <v>200</v>
      </c>
    </row>
    <row r="565" spans="1:15" ht="128.25" x14ac:dyDescent="0.25">
      <c r="A565" s="21" t="s">
        <v>39</v>
      </c>
      <c r="B565" s="26">
        <v>43231600</v>
      </c>
      <c r="C565" s="17" t="s">
        <v>475</v>
      </c>
      <c r="D565" s="16">
        <v>43221</v>
      </c>
      <c r="E565" s="18">
        <v>9</v>
      </c>
      <c r="F565" s="15" t="s">
        <v>238</v>
      </c>
      <c r="G565" s="15" t="s">
        <v>242</v>
      </c>
      <c r="H565" s="12">
        <v>136516200</v>
      </c>
      <c r="I565" s="12">
        <v>136516200</v>
      </c>
      <c r="J565" s="15" t="s">
        <v>94</v>
      </c>
      <c r="K565" s="15" t="s">
        <v>102</v>
      </c>
      <c r="L565" s="15" t="s">
        <v>231</v>
      </c>
      <c r="M565" s="225" t="s">
        <v>78</v>
      </c>
      <c r="N565" s="264"/>
      <c r="O565" s="36" t="s">
        <v>200</v>
      </c>
    </row>
    <row r="566" spans="1:15" ht="128.25" x14ac:dyDescent="0.25">
      <c r="A566" s="21" t="s">
        <v>39</v>
      </c>
      <c r="B566" s="26">
        <v>81112100</v>
      </c>
      <c r="C566" s="17" t="s">
        <v>476</v>
      </c>
      <c r="D566" s="16">
        <v>43191</v>
      </c>
      <c r="E566" s="18">
        <v>18</v>
      </c>
      <c r="F566" s="15" t="s">
        <v>238</v>
      </c>
      <c r="G566" s="15" t="s">
        <v>242</v>
      </c>
      <c r="H566" s="12">
        <v>136393320</v>
      </c>
      <c r="I566" s="12">
        <v>136393320</v>
      </c>
      <c r="J566" s="15" t="s">
        <v>94</v>
      </c>
      <c r="K566" s="15" t="s">
        <v>102</v>
      </c>
      <c r="L566" s="15" t="s">
        <v>232</v>
      </c>
      <c r="M566" s="225" t="s">
        <v>78</v>
      </c>
      <c r="N566" s="264"/>
      <c r="O566" s="36" t="s">
        <v>200</v>
      </c>
    </row>
    <row r="567" spans="1:15" ht="128.25" x14ac:dyDescent="0.25">
      <c r="A567" s="21" t="s">
        <v>39</v>
      </c>
      <c r="B567" s="26" t="s">
        <v>261</v>
      </c>
      <c r="C567" s="17" t="s">
        <v>477</v>
      </c>
      <c r="D567" s="16">
        <v>43160</v>
      </c>
      <c r="E567" s="18">
        <v>20</v>
      </c>
      <c r="F567" s="15" t="s">
        <v>238</v>
      </c>
      <c r="G567" s="15" t="s">
        <v>242</v>
      </c>
      <c r="H567" s="12">
        <f>701664809.142857+40925002</f>
        <v>742589811.14285696</v>
      </c>
      <c r="I567" s="12">
        <f>701664809.142857+40925002</f>
        <v>742589811.14285696</v>
      </c>
      <c r="J567" s="15" t="s">
        <v>94</v>
      </c>
      <c r="K567" s="15" t="s">
        <v>102</v>
      </c>
      <c r="L567" s="15" t="s">
        <v>235</v>
      </c>
      <c r="M567" s="225" t="s">
        <v>78</v>
      </c>
      <c r="N567" s="264"/>
      <c r="O567" s="36" t="s">
        <v>200</v>
      </c>
    </row>
    <row r="568" spans="1:15" ht="57" x14ac:dyDescent="0.25">
      <c r="A568" s="21" t="s">
        <v>39</v>
      </c>
      <c r="B568" s="26" t="s">
        <v>262</v>
      </c>
      <c r="C568" s="17" t="s">
        <v>478</v>
      </c>
      <c r="D568" s="16">
        <v>43132</v>
      </c>
      <c r="E568" s="18">
        <v>4</v>
      </c>
      <c r="F568" s="15" t="s">
        <v>240</v>
      </c>
      <c r="G568" s="15" t="s">
        <v>242</v>
      </c>
      <c r="H568" s="12">
        <v>124366284.5</v>
      </c>
      <c r="I568" s="12">
        <v>124366284.5</v>
      </c>
      <c r="J568" s="15" t="s">
        <v>48</v>
      </c>
      <c r="K568" s="15" t="s">
        <v>102</v>
      </c>
      <c r="L568" s="15" t="s">
        <v>144</v>
      </c>
      <c r="M568" s="225" t="s">
        <v>78</v>
      </c>
      <c r="N568" s="264"/>
      <c r="O568" s="36" t="s">
        <v>200</v>
      </c>
    </row>
    <row r="569" spans="1:15" ht="128.25" x14ac:dyDescent="0.25">
      <c r="A569" s="21" t="s">
        <v>39</v>
      </c>
      <c r="B569" s="26" t="s">
        <v>262</v>
      </c>
      <c r="C569" s="17" t="s">
        <v>479</v>
      </c>
      <c r="D569" s="16">
        <v>43221</v>
      </c>
      <c r="E569" s="18">
        <v>16</v>
      </c>
      <c r="F569" s="15" t="s">
        <v>238</v>
      </c>
      <c r="G569" s="15" t="s">
        <v>242</v>
      </c>
      <c r="H569" s="12">
        <v>160121591</v>
      </c>
      <c r="I569" s="12">
        <v>160121591</v>
      </c>
      <c r="J569" s="15" t="s">
        <v>94</v>
      </c>
      <c r="K569" s="15" t="s">
        <v>102</v>
      </c>
      <c r="L569" s="15" t="s">
        <v>233</v>
      </c>
      <c r="M569" s="225" t="s">
        <v>78</v>
      </c>
      <c r="N569" s="264"/>
      <c r="O569" s="36" t="s">
        <v>200</v>
      </c>
    </row>
    <row r="570" spans="1:15" ht="71.25" x14ac:dyDescent="0.25">
      <c r="A570" s="21" t="s">
        <v>39</v>
      </c>
      <c r="B570" s="26" t="s">
        <v>263</v>
      </c>
      <c r="C570" s="17" t="s">
        <v>480</v>
      </c>
      <c r="D570" s="16">
        <v>43252</v>
      </c>
      <c r="E570" s="18">
        <v>12</v>
      </c>
      <c r="F570" s="15" t="s">
        <v>238</v>
      </c>
      <c r="G570" s="15" t="s">
        <v>242</v>
      </c>
      <c r="H570" s="13">
        <v>227001681</v>
      </c>
      <c r="I570" s="13">
        <v>227001681</v>
      </c>
      <c r="J570" s="15" t="s">
        <v>48</v>
      </c>
      <c r="K570" s="15" t="s">
        <v>102</v>
      </c>
      <c r="L570" s="15" t="s">
        <v>144</v>
      </c>
      <c r="M570" s="225" t="s">
        <v>78</v>
      </c>
      <c r="N570" s="264"/>
      <c r="O570" s="36" t="s">
        <v>200</v>
      </c>
    </row>
    <row r="571" spans="1:15" ht="57" x14ac:dyDescent="0.25">
      <c r="A571" s="21" t="s">
        <v>39</v>
      </c>
      <c r="B571" s="26">
        <v>43211500</v>
      </c>
      <c r="C571" s="17" t="s">
        <v>481</v>
      </c>
      <c r="D571" s="16">
        <v>43160</v>
      </c>
      <c r="E571" s="18">
        <v>6</v>
      </c>
      <c r="F571" s="15" t="s">
        <v>238</v>
      </c>
      <c r="G571" s="15" t="s">
        <v>242</v>
      </c>
      <c r="H571" s="13">
        <v>790000000</v>
      </c>
      <c r="I571" s="12">
        <v>790000000</v>
      </c>
      <c r="J571" s="15" t="s">
        <v>48</v>
      </c>
      <c r="K571" s="15" t="s">
        <v>102</v>
      </c>
      <c r="L571" s="15" t="s">
        <v>144</v>
      </c>
      <c r="M571" s="225" t="s">
        <v>78</v>
      </c>
      <c r="N571" s="264"/>
      <c r="O571" s="36" t="s">
        <v>200</v>
      </c>
    </row>
    <row r="572" spans="1:15" ht="57" x14ac:dyDescent="0.25">
      <c r="A572" s="21" t="s">
        <v>39</v>
      </c>
      <c r="B572" s="26" t="s">
        <v>264</v>
      </c>
      <c r="C572" s="17" t="s">
        <v>482</v>
      </c>
      <c r="D572" s="16" t="e">
        <v>#N/A</v>
      </c>
      <c r="E572" s="18">
        <v>1</v>
      </c>
      <c r="F572" s="15" t="s">
        <v>239</v>
      </c>
      <c r="G572" s="15" t="s">
        <v>242</v>
      </c>
      <c r="H572" s="13">
        <v>7638480</v>
      </c>
      <c r="I572" s="12">
        <v>7638480</v>
      </c>
      <c r="J572" s="15" t="s">
        <v>48</v>
      </c>
      <c r="K572" s="15" t="s">
        <v>102</v>
      </c>
      <c r="L572" s="15" t="s">
        <v>145</v>
      </c>
      <c r="M572" s="225" t="s">
        <v>78</v>
      </c>
      <c r="N572" s="264"/>
      <c r="O572" s="36" t="s">
        <v>200</v>
      </c>
    </row>
    <row r="573" spans="1:15" ht="57" x14ac:dyDescent="0.25">
      <c r="A573" s="21" t="s">
        <v>39</v>
      </c>
      <c r="B573" s="26" t="s">
        <v>265</v>
      </c>
      <c r="C573" s="17" t="s">
        <v>483</v>
      </c>
      <c r="D573" s="16">
        <v>43374</v>
      </c>
      <c r="E573" s="18">
        <v>12</v>
      </c>
      <c r="F573" s="15" t="s">
        <v>239</v>
      </c>
      <c r="G573" s="15" t="s">
        <v>242</v>
      </c>
      <c r="H573" s="12">
        <v>80250000</v>
      </c>
      <c r="I573" s="12">
        <v>80250000</v>
      </c>
      <c r="J573" s="15" t="s">
        <v>48</v>
      </c>
      <c r="K573" s="15" t="s">
        <v>102</v>
      </c>
      <c r="L573" s="15" t="s">
        <v>144</v>
      </c>
      <c r="M573" s="225" t="s">
        <v>78</v>
      </c>
      <c r="N573" s="264"/>
      <c r="O573" s="36" t="s">
        <v>200</v>
      </c>
    </row>
    <row r="574" spans="1:15" ht="57" x14ac:dyDescent="0.25">
      <c r="A574" s="21" t="s">
        <v>39</v>
      </c>
      <c r="B574" s="26">
        <v>81161706</v>
      </c>
      <c r="C574" s="17" t="s">
        <v>484</v>
      </c>
      <c r="D574" s="16">
        <v>43132</v>
      </c>
      <c r="E574" s="18">
        <v>7</v>
      </c>
      <c r="F574" s="15" t="s">
        <v>239</v>
      </c>
      <c r="G574" s="15" t="s">
        <v>242</v>
      </c>
      <c r="H574" s="13">
        <v>57207752.210000001</v>
      </c>
      <c r="I574" s="12">
        <v>57207752.210000001</v>
      </c>
      <c r="J574" s="15" t="s">
        <v>48</v>
      </c>
      <c r="K574" s="15" t="s">
        <v>102</v>
      </c>
      <c r="L574" s="15" t="s">
        <v>106</v>
      </c>
      <c r="M574" s="225" t="s">
        <v>78</v>
      </c>
      <c r="N574" s="264"/>
      <c r="O574" s="36" t="s">
        <v>200</v>
      </c>
    </row>
    <row r="575" spans="1:15" ht="85.5" x14ac:dyDescent="0.25">
      <c r="A575" s="21" t="s">
        <v>39</v>
      </c>
      <c r="B575" s="26">
        <v>81112000</v>
      </c>
      <c r="C575" s="17" t="s">
        <v>485</v>
      </c>
      <c r="D575" s="16">
        <v>43252</v>
      </c>
      <c r="E575" s="18">
        <v>2</v>
      </c>
      <c r="F575" s="15" t="s">
        <v>239</v>
      </c>
      <c r="G575" s="15" t="s">
        <v>242</v>
      </c>
      <c r="H575" s="13">
        <v>42000000</v>
      </c>
      <c r="I575" s="12">
        <v>42000000</v>
      </c>
      <c r="J575" s="15" t="s">
        <v>48</v>
      </c>
      <c r="K575" s="15" t="s">
        <v>102</v>
      </c>
      <c r="L575" s="15" t="s">
        <v>106</v>
      </c>
      <c r="M575" s="225" t="s">
        <v>78</v>
      </c>
      <c r="N575" s="264"/>
      <c r="O575" s="36" t="s">
        <v>200</v>
      </c>
    </row>
    <row r="576" spans="1:15" ht="71.25" x14ac:dyDescent="0.25">
      <c r="A576" s="21" t="s">
        <v>39</v>
      </c>
      <c r="B576" s="26" t="s">
        <v>259</v>
      </c>
      <c r="C576" s="17" t="s">
        <v>486</v>
      </c>
      <c r="D576" s="16">
        <v>43132</v>
      </c>
      <c r="E576" s="18">
        <v>4</v>
      </c>
      <c r="F576" s="15" t="s">
        <v>240</v>
      </c>
      <c r="G576" s="15" t="s">
        <v>242</v>
      </c>
      <c r="H576" s="12">
        <v>69000000</v>
      </c>
      <c r="I576" s="12">
        <v>69000000</v>
      </c>
      <c r="J576" s="15" t="s">
        <v>48</v>
      </c>
      <c r="K576" s="15" t="s">
        <v>102</v>
      </c>
      <c r="L576" s="15" t="s">
        <v>104</v>
      </c>
      <c r="M576" s="225" t="s">
        <v>78</v>
      </c>
      <c r="N576" s="264"/>
      <c r="O576" s="36" t="s">
        <v>200</v>
      </c>
    </row>
    <row r="577" spans="1:15" ht="57" x14ac:dyDescent="0.25">
      <c r="A577" s="21" t="s">
        <v>39</v>
      </c>
      <c r="B577" s="26">
        <v>81111803</v>
      </c>
      <c r="C577" s="17" t="s">
        <v>487</v>
      </c>
      <c r="D577" s="16">
        <v>43160</v>
      </c>
      <c r="E577" s="18">
        <v>12</v>
      </c>
      <c r="F577" s="15" t="s">
        <v>238</v>
      </c>
      <c r="G577" s="15" t="s">
        <v>242</v>
      </c>
      <c r="H577" s="13">
        <v>75000000</v>
      </c>
      <c r="I577" s="12">
        <v>75000000</v>
      </c>
      <c r="J577" s="15" t="s">
        <v>48</v>
      </c>
      <c r="K577" s="15" t="s">
        <v>102</v>
      </c>
      <c r="L577" s="15" t="s">
        <v>106</v>
      </c>
      <c r="M577" s="225" t="s">
        <v>78</v>
      </c>
      <c r="N577" s="264"/>
      <c r="O577" s="36" t="s">
        <v>200</v>
      </c>
    </row>
    <row r="578" spans="1:15" ht="57" x14ac:dyDescent="0.25">
      <c r="A578" s="21" t="s">
        <v>39</v>
      </c>
      <c r="B578" s="26" t="s">
        <v>266</v>
      </c>
      <c r="C578" s="17" t="s">
        <v>488</v>
      </c>
      <c r="D578" s="16">
        <v>43160</v>
      </c>
      <c r="E578" s="18">
        <v>4</v>
      </c>
      <c r="F578" s="15" t="s">
        <v>238</v>
      </c>
      <c r="G578" s="15" t="s">
        <v>242</v>
      </c>
      <c r="H578" s="13">
        <v>450000000</v>
      </c>
      <c r="I578" s="12">
        <v>450000000</v>
      </c>
      <c r="J578" s="15" t="s">
        <v>48</v>
      </c>
      <c r="K578" s="15" t="s">
        <v>102</v>
      </c>
      <c r="L578" s="15" t="s">
        <v>144</v>
      </c>
      <c r="M578" s="225" t="s">
        <v>78</v>
      </c>
      <c r="N578" s="264"/>
      <c r="O578" s="36" t="s">
        <v>200</v>
      </c>
    </row>
    <row r="579" spans="1:15" ht="57" x14ac:dyDescent="0.25">
      <c r="A579" s="21" t="s">
        <v>39</v>
      </c>
      <c r="B579" s="26">
        <v>43233200</v>
      </c>
      <c r="C579" s="17" t="s">
        <v>489</v>
      </c>
      <c r="D579" s="16">
        <v>43252</v>
      </c>
      <c r="E579" s="18">
        <v>12</v>
      </c>
      <c r="F579" s="15" t="s">
        <v>239</v>
      </c>
      <c r="G579" s="15" t="s">
        <v>242</v>
      </c>
      <c r="H579" s="13">
        <v>30000000</v>
      </c>
      <c r="I579" s="12">
        <v>30000000</v>
      </c>
      <c r="J579" s="15" t="s">
        <v>48</v>
      </c>
      <c r="K579" s="15" t="s">
        <v>102</v>
      </c>
      <c r="L579" s="15" t="s">
        <v>106</v>
      </c>
      <c r="M579" s="225" t="s">
        <v>78</v>
      </c>
      <c r="N579" s="264"/>
      <c r="O579" s="36" t="s">
        <v>200</v>
      </c>
    </row>
    <row r="580" spans="1:15" ht="57" x14ac:dyDescent="0.25">
      <c r="A580" s="21" t="s">
        <v>39</v>
      </c>
      <c r="B580" s="26">
        <v>83111500</v>
      </c>
      <c r="C580" s="17" t="s">
        <v>490</v>
      </c>
      <c r="D580" s="16">
        <v>43191</v>
      </c>
      <c r="E580" s="18">
        <v>5</v>
      </c>
      <c r="F580" s="15" t="s">
        <v>236</v>
      </c>
      <c r="G580" s="15" t="s">
        <v>242</v>
      </c>
      <c r="H580" s="13">
        <v>300000000</v>
      </c>
      <c r="I580" s="12">
        <v>300000000</v>
      </c>
      <c r="J580" s="15" t="s">
        <v>48</v>
      </c>
      <c r="K580" s="15" t="s">
        <v>102</v>
      </c>
      <c r="L580" s="15" t="s">
        <v>146</v>
      </c>
      <c r="M580" s="225" t="s">
        <v>78</v>
      </c>
      <c r="N580" s="264"/>
      <c r="O580" s="36" t="s">
        <v>200</v>
      </c>
    </row>
    <row r="581" spans="1:15" ht="57" x14ac:dyDescent="0.25">
      <c r="A581" s="21" t="s">
        <v>39</v>
      </c>
      <c r="B581" s="26">
        <v>43211500</v>
      </c>
      <c r="C581" s="17" t="s">
        <v>491</v>
      </c>
      <c r="D581" s="16">
        <v>43374</v>
      </c>
      <c r="E581" s="18">
        <v>3</v>
      </c>
      <c r="F581" s="15" t="s">
        <v>236</v>
      </c>
      <c r="G581" s="15" t="s">
        <v>242</v>
      </c>
      <c r="H581" s="13">
        <v>304104478</v>
      </c>
      <c r="I581" s="12">
        <v>304104478</v>
      </c>
      <c r="J581" s="15" t="s">
        <v>48</v>
      </c>
      <c r="K581" s="15" t="s">
        <v>102</v>
      </c>
      <c r="L581" s="15" t="s">
        <v>144</v>
      </c>
      <c r="M581" s="225" t="s">
        <v>78</v>
      </c>
      <c r="N581" s="264"/>
      <c r="O581" s="36" t="s">
        <v>200</v>
      </c>
    </row>
    <row r="582" spans="1:15" ht="57" x14ac:dyDescent="0.25">
      <c r="A582" s="21" t="s">
        <v>39</v>
      </c>
      <c r="B582" s="26">
        <v>80111600</v>
      </c>
      <c r="C582" s="17" t="s">
        <v>492</v>
      </c>
      <c r="D582" s="16">
        <v>43101</v>
      </c>
      <c r="E582" s="18">
        <v>12</v>
      </c>
      <c r="F582" s="15" t="s">
        <v>240</v>
      </c>
      <c r="G582" s="15" t="s">
        <v>242</v>
      </c>
      <c r="H582" s="13">
        <v>88608000</v>
      </c>
      <c r="I582" s="12">
        <v>88608000</v>
      </c>
      <c r="J582" s="15" t="s">
        <v>48</v>
      </c>
      <c r="K582" s="15" t="s">
        <v>102</v>
      </c>
      <c r="L582" s="15" t="s">
        <v>106</v>
      </c>
      <c r="M582" s="264" t="s">
        <v>154</v>
      </c>
      <c r="N582" s="264"/>
      <c r="O582" s="69" t="s">
        <v>199</v>
      </c>
    </row>
    <row r="583" spans="1:15" ht="99.75" x14ac:dyDescent="0.25">
      <c r="A583" s="21" t="s">
        <v>39</v>
      </c>
      <c r="B583" s="26">
        <v>80111600</v>
      </c>
      <c r="C583" s="17" t="s">
        <v>493</v>
      </c>
      <c r="D583" s="16">
        <v>43132</v>
      </c>
      <c r="E583" s="18">
        <v>3</v>
      </c>
      <c r="F583" s="15" t="s">
        <v>240</v>
      </c>
      <c r="G583" s="15" t="s">
        <v>242</v>
      </c>
      <c r="H583" s="13">
        <v>27000000</v>
      </c>
      <c r="I583" s="12">
        <v>27000000</v>
      </c>
      <c r="J583" s="15" t="s">
        <v>48</v>
      </c>
      <c r="K583" s="15" t="s">
        <v>102</v>
      </c>
      <c r="L583" s="15" t="s">
        <v>103</v>
      </c>
      <c r="M583" s="264" t="s">
        <v>154</v>
      </c>
      <c r="N583" s="264"/>
      <c r="O583" s="36" t="s">
        <v>200</v>
      </c>
    </row>
    <row r="584" spans="1:15" ht="99.75" x14ac:dyDescent="0.25">
      <c r="A584" s="21" t="s">
        <v>39</v>
      </c>
      <c r="B584" s="26">
        <v>80111600</v>
      </c>
      <c r="C584" s="17" t="s">
        <v>494</v>
      </c>
      <c r="D584" s="16">
        <v>43252</v>
      </c>
      <c r="E584" s="18">
        <v>7</v>
      </c>
      <c r="F584" s="15" t="s">
        <v>240</v>
      </c>
      <c r="G584" s="15" t="s">
        <v>242</v>
      </c>
      <c r="H584" s="13">
        <v>65520000</v>
      </c>
      <c r="I584" s="12">
        <v>65520000</v>
      </c>
      <c r="J584" s="15" t="s">
        <v>48</v>
      </c>
      <c r="K584" s="15" t="s">
        <v>102</v>
      </c>
      <c r="L584" s="15" t="s">
        <v>103</v>
      </c>
      <c r="M584" s="264" t="s">
        <v>154</v>
      </c>
      <c r="N584" s="264"/>
      <c r="O584" s="36" t="s">
        <v>200</v>
      </c>
    </row>
    <row r="585" spans="1:15" ht="71.25" x14ac:dyDescent="0.25">
      <c r="A585" s="21" t="s">
        <v>39</v>
      </c>
      <c r="B585" s="26">
        <v>80111600</v>
      </c>
      <c r="C585" s="17" t="s">
        <v>495</v>
      </c>
      <c r="D585" s="16">
        <v>43132</v>
      </c>
      <c r="E585" s="18">
        <v>4</v>
      </c>
      <c r="F585" s="15" t="s">
        <v>240</v>
      </c>
      <c r="G585" s="15" t="s">
        <v>242</v>
      </c>
      <c r="H585" s="13">
        <v>14942774.08</v>
      </c>
      <c r="I585" s="12">
        <v>14942774.08</v>
      </c>
      <c r="J585" s="15" t="s">
        <v>48</v>
      </c>
      <c r="K585" s="15" t="s">
        <v>102</v>
      </c>
      <c r="L585" s="15" t="s">
        <v>148</v>
      </c>
      <c r="M585" s="264" t="s">
        <v>154</v>
      </c>
      <c r="N585" s="264"/>
      <c r="O585" s="36" t="s">
        <v>200</v>
      </c>
    </row>
    <row r="586" spans="1:15" ht="71.25" x14ac:dyDescent="0.25">
      <c r="A586" s="21" t="s">
        <v>39</v>
      </c>
      <c r="B586" s="26">
        <v>80111600</v>
      </c>
      <c r="C586" s="17" t="s">
        <v>496</v>
      </c>
      <c r="D586" s="16">
        <v>43252</v>
      </c>
      <c r="E586" s="18">
        <v>8</v>
      </c>
      <c r="F586" s="15" t="s">
        <v>240</v>
      </c>
      <c r="G586" s="15" t="s">
        <v>242</v>
      </c>
      <c r="H586" s="13">
        <v>29885548.16</v>
      </c>
      <c r="I586" s="12">
        <v>29885548.16</v>
      </c>
      <c r="J586" s="15" t="s">
        <v>48</v>
      </c>
      <c r="K586" s="15" t="s">
        <v>102</v>
      </c>
      <c r="L586" s="15" t="s">
        <v>148</v>
      </c>
      <c r="M586" s="264" t="s">
        <v>154</v>
      </c>
      <c r="N586" s="264"/>
      <c r="O586" s="36" t="s">
        <v>200</v>
      </c>
    </row>
    <row r="587" spans="1:15" ht="71.25" x14ac:dyDescent="0.25">
      <c r="A587" s="21" t="s">
        <v>39</v>
      </c>
      <c r="B587" s="26">
        <v>80111600</v>
      </c>
      <c r="C587" s="17" t="s">
        <v>497</v>
      </c>
      <c r="D587" s="16">
        <v>43132</v>
      </c>
      <c r="E587" s="18">
        <v>4</v>
      </c>
      <c r="F587" s="15" t="s">
        <v>240</v>
      </c>
      <c r="G587" s="15" t="s">
        <v>242</v>
      </c>
      <c r="H587" s="13">
        <v>22113600</v>
      </c>
      <c r="I587" s="12">
        <v>22113600</v>
      </c>
      <c r="J587" s="15" t="s">
        <v>48</v>
      </c>
      <c r="K587" s="15" t="s">
        <v>102</v>
      </c>
      <c r="L587" s="15" t="s">
        <v>103</v>
      </c>
      <c r="M587" s="264" t="s">
        <v>154</v>
      </c>
      <c r="N587" s="264"/>
      <c r="O587" s="36" t="s">
        <v>200</v>
      </c>
    </row>
    <row r="588" spans="1:15" ht="71.25" x14ac:dyDescent="0.25">
      <c r="A588" s="21" t="s">
        <v>39</v>
      </c>
      <c r="B588" s="26">
        <v>80111600</v>
      </c>
      <c r="C588" s="17" t="s">
        <v>498</v>
      </c>
      <c r="D588" s="16">
        <v>43252</v>
      </c>
      <c r="E588" s="18">
        <v>7</v>
      </c>
      <c r="F588" s="15" t="s">
        <v>240</v>
      </c>
      <c r="G588" s="15" t="s">
        <v>242</v>
      </c>
      <c r="H588" s="13">
        <v>40246752</v>
      </c>
      <c r="I588" s="12">
        <v>40246752</v>
      </c>
      <c r="J588" s="15" t="s">
        <v>48</v>
      </c>
      <c r="K588" s="15" t="s">
        <v>102</v>
      </c>
      <c r="L588" s="15" t="s">
        <v>103</v>
      </c>
      <c r="M588" s="264" t="s">
        <v>154</v>
      </c>
      <c r="N588" s="264"/>
      <c r="O588" s="36" t="s">
        <v>200</v>
      </c>
    </row>
    <row r="589" spans="1:15" ht="114" x14ac:dyDescent="0.25">
      <c r="A589" s="21" t="s">
        <v>39</v>
      </c>
      <c r="B589" s="26">
        <v>80111600</v>
      </c>
      <c r="C589" s="17" t="s">
        <v>499</v>
      </c>
      <c r="D589" s="16">
        <v>43160</v>
      </c>
      <c r="E589" s="18">
        <v>2.5</v>
      </c>
      <c r="F589" s="15" t="s">
        <v>240</v>
      </c>
      <c r="G589" s="15" t="s">
        <v>242</v>
      </c>
      <c r="H589" s="13">
        <v>30247092.75</v>
      </c>
      <c r="I589" s="12">
        <v>30247092.75</v>
      </c>
      <c r="J589" s="15" t="s">
        <v>48</v>
      </c>
      <c r="K589" s="15" t="s">
        <v>102</v>
      </c>
      <c r="L589" s="15" t="s">
        <v>103</v>
      </c>
      <c r="M589" s="264" t="s">
        <v>154</v>
      </c>
      <c r="N589" s="264"/>
      <c r="O589" s="36" t="s">
        <v>200</v>
      </c>
    </row>
    <row r="590" spans="1:15" ht="99.75" x14ac:dyDescent="0.25">
      <c r="A590" s="21" t="s">
        <v>39</v>
      </c>
      <c r="B590" s="26">
        <v>80111600</v>
      </c>
      <c r="C590" s="17" t="s">
        <v>500</v>
      </c>
      <c r="D590" s="16">
        <v>43252</v>
      </c>
      <c r="E590" s="18">
        <v>7</v>
      </c>
      <c r="F590" s="15" t="s">
        <v>240</v>
      </c>
      <c r="G590" s="15" t="s">
        <v>242</v>
      </c>
      <c r="H590" s="13">
        <v>88079534.088</v>
      </c>
      <c r="I590" s="12">
        <v>88079534.088</v>
      </c>
      <c r="J590" s="15" t="s">
        <v>48</v>
      </c>
      <c r="K590" s="15" t="s">
        <v>102</v>
      </c>
      <c r="L590" s="15" t="s">
        <v>103</v>
      </c>
      <c r="M590" s="264" t="s">
        <v>154</v>
      </c>
      <c r="N590" s="264"/>
      <c r="O590" s="36" t="s">
        <v>200</v>
      </c>
    </row>
    <row r="591" spans="1:15" ht="85.5" x14ac:dyDescent="0.25">
      <c r="A591" s="21" t="s">
        <v>39</v>
      </c>
      <c r="B591" s="26">
        <v>80111600</v>
      </c>
      <c r="C591" s="17" t="s">
        <v>501</v>
      </c>
      <c r="D591" s="16">
        <v>43160</v>
      </c>
      <c r="E591" s="18">
        <v>3</v>
      </c>
      <c r="F591" s="15" t="s">
        <v>240</v>
      </c>
      <c r="G591" s="15" t="s">
        <v>242</v>
      </c>
      <c r="H591" s="13">
        <v>10776039</v>
      </c>
      <c r="I591" s="12">
        <v>10776039</v>
      </c>
      <c r="J591" s="15" t="s">
        <v>48</v>
      </c>
      <c r="K591" s="15" t="s">
        <v>102</v>
      </c>
      <c r="L591" s="15" t="s">
        <v>149</v>
      </c>
      <c r="M591" s="264" t="s">
        <v>154</v>
      </c>
      <c r="N591" s="264"/>
      <c r="O591" s="36" t="s">
        <v>200</v>
      </c>
    </row>
    <row r="592" spans="1:15" ht="85.5" x14ac:dyDescent="0.25">
      <c r="A592" s="21" t="s">
        <v>39</v>
      </c>
      <c r="B592" s="26">
        <v>80111600</v>
      </c>
      <c r="C592" s="17" t="s">
        <v>502</v>
      </c>
      <c r="D592" s="16">
        <v>43252</v>
      </c>
      <c r="E592" s="18">
        <v>7</v>
      </c>
      <c r="F592" s="15" t="s">
        <v>240</v>
      </c>
      <c r="G592" s="15" t="s">
        <v>242</v>
      </c>
      <c r="H592" s="13">
        <v>26149854.640000001</v>
      </c>
      <c r="I592" s="12">
        <v>26149854.640000001</v>
      </c>
      <c r="J592" s="15" t="s">
        <v>48</v>
      </c>
      <c r="K592" s="15" t="s">
        <v>102</v>
      </c>
      <c r="L592" s="15" t="s">
        <v>148</v>
      </c>
      <c r="M592" s="264" t="s">
        <v>154</v>
      </c>
      <c r="N592" s="264"/>
      <c r="O592" s="36" t="s">
        <v>200</v>
      </c>
    </row>
    <row r="593" spans="1:15" ht="57" x14ac:dyDescent="0.25">
      <c r="A593" s="21" t="s">
        <v>39</v>
      </c>
      <c r="B593" s="26">
        <v>80111600</v>
      </c>
      <c r="C593" s="17" t="s">
        <v>503</v>
      </c>
      <c r="D593" s="16">
        <v>43101</v>
      </c>
      <c r="E593" s="18">
        <v>10</v>
      </c>
      <c r="F593" s="15" t="s">
        <v>240</v>
      </c>
      <c r="G593" s="15" t="s">
        <v>242</v>
      </c>
      <c r="H593" s="13">
        <v>80000000</v>
      </c>
      <c r="I593" s="12">
        <v>80000000</v>
      </c>
      <c r="J593" s="15" t="s">
        <v>48</v>
      </c>
      <c r="K593" s="15" t="s">
        <v>102</v>
      </c>
      <c r="L593" s="15" t="s">
        <v>106</v>
      </c>
      <c r="M593" s="264" t="s">
        <v>154</v>
      </c>
      <c r="N593" s="264"/>
      <c r="O593" s="36" t="s">
        <v>200</v>
      </c>
    </row>
    <row r="594" spans="1:15" ht="57" x14ac:dyDescent="0.25">
      <c r="A594" s="21" t="s">
        <v>39</v>
      </c>
      <c r="B594" s="26">
        <v>80111600</v>
      </c>
      <c r="C594" s="17" t="s">
        <v>504</v>
      </c>
      <c r="D594" s="16">
        <v>43101</v>
      </c>
      <c r="E594" s="18">
        <v>12</v>
      </c>
      <c r="F594" s="15" t="s">
        <v>240</v>
      </c>
      <c r="G594" s="15" t="s">
        <v>242</v>
      </c>
      <c r="H594" s="13">
        <v>62400000</v>
      </c>
      <c r="I594" s="12">
        <v>62400000</v>
      </c>
      <c r="J594" s="15" t="s">
        <v>48</v>
      </c>
      <c r="K594" s="15" t="s">
        <v>102</v>
      </c>
      <c r="L594" s="15" t="s">
        <v>150</v>
      </c>
      <c r="M594" s="264" t="s">
        <v>154</v>
      </c>
      <c r="N594" s="264"/>
      <c r="O594" s="69" t="s">
        <v>199</v>
      </c>
    </row>
    <row r="595" spans="1:15" ht="57" x14ac:dyDescent="0.25">
      <c r="A595" s="21" t="s">
        <v>39</v>
      </c>
      <c r="B595" s="26">
        <v>80111600</v>
      </c>
      <c r="C595" s="17" t="s">
        <v>505</v>
      </c>
      <c r="D595" s="16">
        <v>43101</v>
      </c>
      <c r="E595" s="18">
        <v>12</v>
      </c>
      <c r="F595" s="15" t="s">
        <v>240</v>
      </c>
      <c r="G595" s="15" t="s">
        <v>242</v>
      </c>
      <c r="H595" s="13">
        <v>60000000</v>
      </c>
      <c r="I595" s="12">
        <v>60000000</v>
      </c>
      <c r="J595" s="15" t="s">
        <v>48</v>
      </c>
      <c r="K595" s="15" t="s">
        <v>102</v>
      </c>
      <c r="L595" s="15" t="s">
        <v>103</v>
      </c>
      <c r="M595" s="264" t="s">
        <v>154</v>
      </c>
      <c r="N595" s="264"/>
      <c r="O595" s="36" t="s">
        <v>200</v>
      </c>
    </row>
    <row r="596" spans="1:15" ht="57" x14ac:dyDescent="0.25">
      <c r="A596" s="21" t="s">
        <v>39</v>
      </c>
      <c r="B596" s="26">
        <v>80111600</v>
      </c>
      <c r="C596" s="17" t="s">
        <v>506</v>
      </c>
      <c r="D596" s="16">
        <v>43101</v>
      </c>
      <c r="E596" s="18">
        <v>9</v>
      </c>
      <c r="F596" s="15" t="s">
        <v>240</v>
      </c>
      <c r="G596" s="15" t="s">
        <v>242</v>
      </c>
      <c r="H596" s="13">
        <v>154541031</v>
      </c>
      <c r="I596" s="12">
        <v>154541031</v>
      </c>
      <c r="J596" s="15" t="s">
        <v>48</v>
      </c>
      <c r="K596" s="15" t="s">
        <v>102</v>
      </c>
      <c r="L596" s="15" t="s">
        <v>103</v>
      </c>
      <c r="M596" s="264" t="s">
        <v>154</v>
      </c>
      <c r="N596" s="15"/>
      <c r="O596" s="36" t="s">
        <v>200</v>
      </c>
    </row>
    <row r="597" spans="1:15" ht="57" x14ac:dyDescent="0.25">
      <c r="A597" s="21" t="s">
        <v>39</v>
      </c>
      <c r="B597" s="26">
        <v>43191511</v>
      </c>
      <c r="C597" s="17" t="s">
        <v>1010</v>
      </c>
      <c r="D597" s="16">
        <v>43160</v>
      </c>
      <c r="E597" s="18">
        <v>3</v>
      </c>
      <c r="F597" s="15" t="s">
        <v>239</v>
      </c>
      <c r="G597" s="15" t="s">
        <v>242</v>
      </c>
      <c r="H597" s="13">
        <v>14873200</v>
      </c>
      <c r="I597" s="12">
        <v>14873200</v>
      </c>
      <c r="J597" s="15" t="s">
        <v>48</v>
      </c>
      <c r="K597" s="15" t="s">
        <v>1009</v>
      </c>
      <c r="L597" s="15" t="s">
        <v>144</v>
      </c>
      <c r="M597" s="264" t="s">
        <v>78</v>
      </c>
      <c r="N597" s="15"/>
      <c r="O597" s="36" t="s">
        <v>200</v>
      </c>
    </row>
    <row r="598" spans="1:15" ht="336.75" customHeight="1" x14ac:dyDescent="0.25">
      <c r="A598" s="21" t="s">
        <v>40</v>
      </c>
      <c r="B598" s="26">
        <v>86101801</v>
      </c>
      <c r="C598" s="17" t="s">
        <v>507</v>
      </c>
      <c r="D598" s="16">
        <v>43101</v>
      </c>
      <c r="E598" s="18">
        <v>12</v>
      </c>
      <c r="F598" s="15" t="s">
        <v>240</v>
      </c>
      <c r="G598" s="15" t="s">
        <v>242</v>
      </c>
      <c r="H598" s="243">
        <f>'[24]Detalle contratos OPS 4%'!$AF$8</f>
        <v>50676000</v>
      </c>
      <c r="I598" s="243">
        <f>H598</f>
        <v>50676000</v>
      </c>
      <c r="J598" s="15" t="s">
        <v>48</v>
      </c>
      <c r="K598" s="15" t="s">
        <v>51</v>
      </c>
      <c r="L598" s="15" t="s">
        <v>110</v>
      </c>
      <c r="M598" s="240" t="s">
        <v>158</v>
      </c>
      <c r="N598" s="225" t="s">
        <v>159</v>
      </c>
      <c r="O598" s="69" t="s">
        <v>202</v>
      </c>
    </row>
    <row r="599" spans="1:15" ht="85.5" x14ac:dyDescent="0.25">
      <c r="A599" s="21" t="s">
        <v>40</v>
      </c>
      <c r="B599" s="26">
        <v>86101801</v>
      </c>
      <c r="C599" s="17" t="s">
        <v>508</v>
      </c>
      <c r="D599" s="16">
        <v>43101</v>
      </c>
      <c r="E599" s="18">
        <v>12</v>
      </c>
      <c r="F599" s="15" t="s">
        <v>240</v>
      </c>
      <c r="G599" s="15" t="s">
        <v>242</v>
      </c>
      <c r="H599" s="14">
        <v>55200000</v>
      </c>
      <c r="I599" s="243">
        <f>'[24]Detalle contratos OPS 4%'!$AF$9</f>
        <v>55200000</v>
      </c>
      <c r="J599" s="15" t="s">
        <v>48</v>
      </c>
      <c r="K599" s="15" t="s">
        <v>51</v>
      </c>
      <c r="L599" s="15" t="s">
        <v>110</v>
      </c>
      <c r="M599" s="240" t="s">
        <v>158</v>
      </c>
      <c r="N599" s="225" t="s">
        <v>159</v>
      </c>
      <c r="O599" s="69" t="s">
        <v>202</v>
      </c>
    </row>
    <row r="600" spans="1:15" ht="85.5" x14ac:dyDescent="0.25">
      <c r="A600" s="21" t="s">
        <v>40</v>
      </c>
      <c r="B600" s="26">
        <v>81121500</v>
      </c>
      <c r="C600" s="17" t="s">
        <v>509</v>
      </c>
      <c r="D600" s="16">
        <v>43101</v>
      </c>
      <c r="E600" s="18">
        <v>12</v>
      </c>
      <c r="F600" s="15" t="s">
        <v>240</v>
      </c>
      <c r="G600" s="15" t="s">
        <v>242</v>
      </c>
      <c r="H600" s="14">
        <f>'[24]Detalle contratos OPS 4%'!$AF$10</f>
        <v>44352000</v>
      </c>
      <c r="I600" s="243">
        <f t="shared" ref="I600:I615" si="3">H600</f>
        <v>44352000</v>
      </c>
      <c r="J600" s="15" t="s">
        <v>48</v>
      </c>
      <c r="K600" s="15" t="s">
        <v>51</v>
      </c>
      <c r="L600" s="15" t="s">
        <v>110</v>
      </c>
      <c r="M600" s="240" t="s">
        <v>158</v>
      </c>
      <c r="N600" s="225" t="s">
        <v>159</v>
      </c>
      <c r="O600" s="69" t="s">
        <v>202</v>
      </c>
    </row>
    <row r="601" spans="1:15" ht="99.75" x14ac:dyDescent="0.25">
      <c r="A601" s="21" t="s">
        <v>40</v>
      </c>
      <c r="B601" s="26">
        <v>81121500</v>
      </c>
      <c r="C601" s="17" t="s">
        <v>510</v>
      </c>
      <c r="D601" s="16">
        <v>43101</v>
      </c>
      <c r="E601" s="18">
        <v>12</v>
      </c>
      <c r="F601" s="15" t="s">
        <v>240</v>
      </c>
      <c r="G601" s="15" t="s">
        <v>242</v>
      </c>
      <c r="H601" s="14">
        <f>'[24]Detalle contratos OPS 4%'!$AF$11</f>
        <v>50676000</v>
      </c>
      <c r="I601" s="243">
        <f t="shared" si="3"/>
        <v>50676000</v>
      </c>
      <c r="J601" s="15" t="s">
        <v>48</v>
      </c>
      <c r="K601" s="15" t="s">
        <v>51</v>
      </c>
      <c r="L601" s="15" t="s">
        <v>110</v>
      </c>
      <c r="M601" s="240" t="s">
        <v>158</v>
      </c>
      <c r="N601" s="225" t="s">
        <v>159</v>
      </c>
      <c r="O601" s="69" t="s">
        <v>203</v>
      </c>
    </row>
    <row r="602" spans="1:15" ht="128.25" x14ac:dyDescent="0.25">
      <c r="A602" s="21" t="s">
        <v>40</v>
      </c>
      <c r="B602" s="26">
        <v>86101801</v>
      </c>
      <c r="C602" s="17" t="s">
        <v>511</v>
      </c>
      <c r="D602" s="16">
        <v>43101</v>
      </c>
      <c r="E602" s="18">
        <v>12</v>
      </c>
      <c r="F602" s="15" t="s">
        <v>240</v>
      </c>
      <c r="G602" s="15" t="s">
        <v>242</v>
      </c>
      <c r="H602" s="14">
        <f>'[24]Detalle contratos OPS 4%'!$AF$12</f>
        <v>63348000</v>
      </c>
      <c r="I602" s="243">
        <f t="shared" si="3"/>
        <v>63348000</v>
      </c>
      <c r="J602" s="15" t="s">
        <v>48</v>
      </c>
      <c r="K602" s="15" t="s">
        <v>51</v>
      </c>
      <c r="L602" s="15" t="s">
        <v>110</v>
      </c>
      <c r="M602" s="240" t="s">
        <v>158</v>
      </c>
      <c r="N602" s="225" t="s">
        <v>159</v>
      </c>
      <c r="O602" s="69" t="s">
        <v>203</v>
      </c>
    </row>
    <row r="603" spans="1:15" ht="71.25" x14ac:dyDescent="0.25">
      <c r="A603" s="21" t="s">
        <v>40</v>
      </c>
      <c r="B603" s="26">
        <v>86101801</v>
      </c>
      <c r="C603" s="17" t="s">
        <v>512</v>
      </c>
      <c r="D603" s="16">
        <v>43101</v>
      </c>
      <c r="E603" s="18">
        <v>12</v>
      </c>
      <c r="F603" s="15" t="s">
        <v>240</v>
      </c>
      <c r="G603" s="15" t="s">
        <v>242</v>
      </c>
      <c r="H603" s="14">
        <f>'[24]Detalle contratos OPS 4%'!$AF$14</f>
        <v>57000000</v>
      </c>
      <c r="I603" s="243">
        <f t="shared" si="3"/>
        <v>57000000</v>
      </c>
      <c r="J603" s="15" t="s">
        <v>48</v>
      </c>
      <c r="K603" s="15" t="s">
        <v>51</v>
      </c>
      <c r="L603" s="15" t="s">
        <v>110</v>
      </c>
      <c r="M603" s="240" t="s">
        <v>158</v>
      </c>
      <c r="N603" s="225" t="s">
        <v>159</v>
      </c>
      <c r="O603" s="69" t="s">
        <v>203</v>
      </c>
    </row>
    <row r="604" spans="1:15" ht="156.75" x14ac:dyDescent="0.25">
      <c r="A604" s="21" t="s">
        <v>40</v>
      </c>
      <c r="B604" s="26">
        <v>84111603</v>
      </c>
      <c r="C604" s="17" t="s">
        <v>513</v>
      </c>
      <c r="D604" s="16">
        <v>43101</v>
      </c>
      <c r="E604" s="18">
        <v>12</v>
      </c>
      <c r="F604" s="15" t="s">
        <v>240</v>
      </c>
      <c r="G604" s="15" t="s">
        <v>242</v>
      </c>
      <c r="H604" s="243">
        <f>'[24]Detalle contratos OPS 4%'!$AF$13</f>
        <v>88680000</v>
      </c>
      <c r="I604" s="243">
        <f t="shared" si="3"/>
        <v>88680000</v>
      </c>
      <c r="J604" s="15" t="s">
        <v>48</v>
      </c>
      <c r="K604" s="15" t="s">
        <v>51</v>
      </c>
      <c r="L604" s="15" t="s">
        <v>110</v>
      </c>
      <c r="M604" s="240" t="s">
        <v>158</v>
      </c>
      <c r="N604" s="225" t="s">
        <v>159</v>
      </c>
      <c r="O604" s="69" t="s">
        <v>203</v>
      </c>
    </row>
    <row r="605" spans="1:15" ht="142.5" x14ac:dyDescent="0.25">
      <c r="A605" s="21" t="s">
        <v>40</v>
      </c>
      <c r="B605" s="26">
        <v>84111603</v>
      </c>
      <c r="C605" s="17" t="s">
        <v>514</v>
      </c>
      <c r="D605" s="16">
        <v>43101</v>
      </c>
      <c r="E605" s="18">
        <v>12</v>
      </c>
      <c r="F605" s="15" t="s">
        <v>240</v>
      </c>
      <c r="G605" s="15" t="s">
        <v>242</v>
      </c>
      <c r="H605" s="243">
        <f>'[24]Detalle contratos OPS 4%'!$AF$15</f>
        <v>50676000</v>
      </c>
      <c r="I605" s="243">
        <f t="shared" si="3"/>
        <v>50676000</v>
      </c>
      <c r="J605" s="15" t="s">
        <v>48</v>
      </c>
      <c r="K605" s="15" t="s">
        <v>51</v>
      </c>
      <c r="L605" s="15" t="s">
        <v>110</v>
      </c>
      <c r="M605" s="240" t="s">
        <v>158</v>
      </c>
      <c r="N605" s="225" t="s">
        <v>159</v>
      </c>
      <c r="O605" s="69" t="s">
        <v>202</v>
      </c>
    </row>
    <row r="606" spans="1:15" ht="85.5" x14ac:dyDescent="0.25">
      <c r="A606" s="21" t="s">
        <v>40</v>
      </c>
      <c r="B606" s="26">
        <v>84111603</v>
      </c>
      <c r="C606" s="17" t="s">
        <v>515</v>
      </c>
      <c r="D606" s="16">
        <v>43101</v>
      </c>
      <c r="E606" s="18">
        <v>12</v>
      </c>
      <c r="F606" s="15" t="s">
        <v>240</v>
      </c>
      <c r="G606" s="15" t="s">
        <v>242</v>
      </c>
      <c r="H606" s="243">
        <f>'[24]Detalle contratos OPS 4%'!$AF$16</f>
        <v>44352000</v>
      </c>
      <c r="I606" s="243">
        <f t="shared" si="3"/>
        <v>44352000</v>
      </c>
      <c r="J606" s="15" t="s">
        <v>48</v>
      </c>
      <c r="K606" s="15" t="s">
        <v>51</v>
      </c>
      <c r="L606" s="15" t="s">
        <v>110</v>
      </c>
      <c r="M606" s="240" t="s">
        <v>158</v>
      </c>
      <c r="N606" s="225" t="s">
        <v>159</v>
      </c>
      <c r="O606" s="69" t="s">
        <v>202</v>
      </c>
    </row>
    <row r="607" spans="1:15" ht="85.5" x14ac:dyDescent="0.25">
      <c r="A607" s="21" t="s">
        <v>40</v>
      </c>
      <c r="B607" s="26">
        <v>80111600</v>
      </c>
      <c r="C607" s="17" t="s">
        <v>516</v>
      </c>
      <c r="D607" s="16">
        <v>43101</v>
      </c>
      <c r="E607" s="18">
        <v>12</v>
      </c>
      <c r="F607" s="15" t="s">
        <v>240</v>
      </c>
      <c r="G607" s="15" t="s">
        <v>242</v>
      </c>
      <c r="H607" s="243">
        <f>'[24]Detalle contratos OPS 4%'!$AF$17</f>
        <v>44352000</v>
      </c>
      <c r="I607" s="243">
        <f t="shared" si="3"/>
        <v>44352000</v>
      </c>
      <c r="J607" s="15" t="s">
        <v>48</v>
      </c>
      <c r="K607" s="15" t="s">
        <v>51</v>
      </c>
      <c r="L607" s="15" t="s">
        <v>110</v>
      </c>
      <c r="M607" s="240" t="s">
        <v>158</v>
      </c>
      <c r="N607" s="225" t="s">
        <v>159</v>
      </c>
      <c r="O607" s="69" t="s">
        <v>202</v>
      </c>
    </row>
    <row r="608" spans="1:15" ht="185.25" x14ac:dyDescent="0.25">
      <c r="A608" s="21" t="s">
        <v>40</v>
      </c>
      <c r="B608" s="26">
        <v>80111600</v>
      </c>
      <c r="C608" s="17" t="s">
        <v>517</v>
      </c>
      <c r="D608" s="16">
        <v>43101</v>
      </c>
      <c r="E608" s="18">
        <v>12</v>
      </c>
      <c r="F608" s="15" t="s">
        <v>240</v>
      </c>
      <c r="G608" s="15" t="s">
        <v>242</v>
      </c>
      <c r="H608" s="243">
        <f>'[24]Detalle contratos OPS 4%'!$AF$18</f>
        <v>155052240</v>
      </c>
      <c r="I608" s="243">
        <f t="shared" si="3"/>
        <v>155052240</v>
      </c>
      <c r="J608" s="15" t="s">
        <v>48</v>
      </c>
      <c r="K608" s="15" t="s">
        <v>51</v>
      </c>
      <c r="L608" s="15" t="s">
        <v>110</v>
      </c>
      <c r="M608" s="240" t="s">
        <v>158</v>
      </c>
      <c r="N608" s="225" t="s">
        <v>159</v>
      </c>
      <c r="O608" s="69" t="s">
        <v>202</v>
      </c>
    </row>
    <row r="609" spans="1:15" ht="85.5" x14ac:dyDescent="0.25">
      <c r="A609" s="21" t="s">
        <v>40</v>
      </c>
      <c r="B609" s="26">
        <v>84111603</v>
      </c>
      <c r="C609" s="17" t="s">
        <v>518</v>
      </c>
      <c r="D609" s="16">
        <v>43101</v>
      </c>
      <c r="E609" s="18">
        <v>12</v>
      </c>
      <c r="F609" s="15" t="s">
        <v>240</v>
      </c>
      <c r="G609" s="15" t="s">
        <v>242</v>
      </c>
      <c r="H609" s="243">
        <f>'[24]Detalle contratos OPS 4%'!$AF$19</f>
        <v>57000000</v>
      </c>
      <c r="I609" s="243">
        <f t="shared" si="3"/>
        <v>57000000</v>
      </c>
      <c r="J609" s="15" t="s">
        <v>48</v>
      </c>
      <c r="K609" s="15" t="s">
        <v>51</v>
      </c>
      <c r="L609" s="15" t="s">
        <v>110</v>
      </c>
      <c r="M609" s="240" t="s">
        <v>158</v>
      </c>
      <c r="N609" s="225" t="s">
        <v>159</v>
      </c>
      <c r="O609" s="69" t="s">
        <v>202</v>
      </c>
    </row>
    <row r="610" spans="1:15" ht="85.5" x14ac:dyDescent="0.25">
      <c r="A610" s="21" t="s">
        <v>40</v>
      </c>
      <c r="B610" s="27">
        <v>84111603</v>
      </c>
      <c r="C610" s="17" t="s">
        <v>519</v>
      </c>
      <c r="D610" s="16">
        <v>43101</v>
      </c>
      <c r="E610" s="18">
        <v>12</v>
      </c>
      <c r="F610" s="15" t="s">
        <v>240</v>
      </c>
      <c r="G610" s="15" t="s">
        <v>242</v>
      </c>
      <c r="H610" s="243">
        <f>'[24]Detalle contratos OPS 4%'!$AF$20</f>
        <v>50676000</v>
      </c>
      <c r="I610" s="243">
        <f t="shared" si="3"/>
        <v>50676000</v>
      </c>
      <c r="J610" s="15" t="s">
        <v>48</v>
      </c>
      <c r="K610" s="15" t="s">
        <v>51</v>
      </c>
      <c r="L610" s="15" t="s">
        <v>110</v>
      </c>
      <c r="M610" s="240" t="s">
        <v>158</v>
      </c>
      <c r="N610" s="225" t="s">
        <v>159</v>
      </c>
      <c r="O610" s="69" t="s">
        <v>202</v>
      </c>
    </row>
    <row r="611" spans="1:15" ht="85.5" x14ac:dyDescent="0.25">
      <c r="A611" s="21" t="s">
        <v>40</v>
      </c>
      <c r="B611" s="27">
        <v>84111603</v>
      </c>
      <c r="C611" s="17" t="s">
        <v>520</v>
      </c>
      <c r="D611" s="16">
        <v>43101</v>
      </c>
      <c r="E611" s="18">
        <v>12</v>
      </c>
      <c r="F611" s="15" t="s">
        <v>240</v>
      </c>
      <c r="G611" s="15" t="s">
        <v>242</v>
      </c>
      <c r="H611" s="243">
        <f>'[24]Detalle contratos OPS 4%'!$AF$21</f>
        <v>57000000</v>
      </c>
      <c r="I611" s="243">
        <f t="shared" si="3"/>
        <v>57000000</v>
      </c>
      <c r="J611" s="15" t="s">
        <v>48</v>
      </c>
      <c r="K611" s="15" t="s">
        <v>51</v>
      </c>
      <c r="L611" s="15" t="s">
        <v>110</v>
      </c>
      <c r="M611" s="240" t="s">
        <v>158</v>
      </c>
      <c r="N611" s="225" t="s">
        <v>159</v>
      </c>
      <c r="O611" s="69" t="s">
        <v>202</v>
      </c>
    </row>
    <row r="612" spans="1:15" ht="114" x14ac:dyDescent="0.25">
      <c r="A612" s="21" t="s">
        <v>40</v>
      </c>
      <c r="B612" s="27">
        <v>84111603</v>
      </c>
      <c r="C612" s="17" t="s">
        <v>521</v>
      </c>
      <c r="D612" s="16">
        <v>43101</v>
      </c>
      <c r="E612" s="18">
        <v>12</v>
      </c>
      <c r="F612" s="15" t="s">
        <v>240</v>
      </c>
      <c r="G612" s="15" t="s">
        <v>242</v>
      </c>
      <c r="H612" s="243">
        <f>'[24]Detalle contratos OPS 4%'!$AF$22</f>
        <v>57000000</v>
      </c>
      <c r="I612" s="243">
        <f t="shared" si="3"/>
        <v>57000000</v>
      </c>
      <c r="J612" s="15" t="s">
        <v>48</v>
      </c>
      <c r="K612" s="15" t="s">
        <v>51</v>
      </c>
      <c r="L612" s="15" t="s">
        <v>110</v>
      </c>
      <c r="M612" s="240" t="s">
        <v>158</v>
      </c>
      <c r="N612" s="225" t="s">
        <v>159</v>
      </c>
      <c r="O612" s="69" t="s">
        <v>202</v>
      </c>
    </row>
    <row r="613" spans="1:15" ht="71.25" x14ac:dyDescent="0.25">
      <c r="A613" s="21" t="s">
        <v>40</v>
      </c>
      <c r="B613" s="27">
        <v>84111603</v>
      </c>
      <c r="C613" s="17" t="s">
        <v>522</v>
      </c>
      <c r="D613" s="16">
        <v>43101</v>
      </c>
      <c r="E613" s="18">
        <v>12</v>
      </c>
      <c r="F613" s="15" t="s">
        <v>240</v>
      </c>
      <c r="G613" s="15" t="s">
        <v>242</v>
      </c>
      <c r="H613" s="243">
        <f>'[24]Detalle contratos OPS 4%'!$AF$23</f>
        <v>44352000</v>
      </c>
      <c r="I613" s="243">
        <f t="shared" si="3"/>
        <v>44352000</v>
      </c>
      <c r="J613" s="15" t="s">
        <v>48</v>
      </c>
      <c r="K613" s="15" t="s">
        <v>51</v>
      </c>
      <c r="L613" s="15" t="s">
        <v>110</v>
      </c>
      <c r="M613" s="240" t="s">
        <v>158</v>
      </c>
      <c r="N613" s="225" t="s">
        <v>159</v>
      </c>
      <c r="O613" s="69" t="s">
        <v>203</v>
      </c>
    </row>
    <row r="614" spans="1:15" ht="99.75" x14ac:dyDescent="0.25">
      <c r="A614" s="21" t="s">
        <v>40</v>
      </c>
      <c r="B614" s="27">
        <v>84111603</v>
      </c>
      <c r="C614" s="17" t="s">
        <v>523</v>
      </c>
      <c r="D614" s="16">
        <v>43101</v>
      </c>
      <c r="E614" s="18">
        <v>12</v>
      </c>
      <c r="F614" s="15" t="s">
        <v>240</v>
      </c>
      <c r="G614" s="15" t="s">
        <v>242</v>
      </c>
      <c r="H614" s="243">
        <f>'[24]Detalle contratos OPS 4%'!$AF$24</f>
        <v>44352000</v>
      </c>
      <c r="I614" s="243">
        <f t="shared" si="3"/>
        <v>44352000</v>
      </c>
      <c r="J614" s="15" t="s">
        <v>48</v>
      </c>
      <c r="K614" s="15" t="s">
        <v>51</v>
      </c>
      <c r="L614" s="15" t="s">
        <v>110</v>
      </c>
      <c r="M614" s="240" t="s">
        <v>158</v>
      </c>
      <c r="N614" s="225" t="s">
        <v>159</v>
      </c>
      <c r="O614" s="69" t="s">
        <v>204</v>
      </c>
    </row>
    <row r="615" spans="1:15" ht="128.25" x14ac:dyDescent="0.25">
      <c r="A615" s="21" t="s">
        <v>40</v>
      </c>
      <c r="B615" s="27">
        <v>84111603</v>
      </c>
      <c r="C615" s="17" t="s">
        <v>524</v>
      </c>
      <c r="D615" s="16">
        <v>43160</v>
      </c>
      <c r="E615" s="18">
        <v>4.0999999999999996</v>
      </c>
      <c r="F615" s="15" t="s">
        <v>240</v>
      </c>
      <c r="G615" s="15" t="s">
        <v>242</v>
      </c>
      <c r="H615" s="270">
        <v>26380731</v>
      </c>
      <c r="I615" s="243">
        <f t="shared" si="3"/>
        <v>26380731</v>
      </c>
      <c r="J615" s="15" t="s">
        <v>48</v>
      </c>
      <c r="K615" s="15" t="s">
        <v>51</v>
      </c>
      <c r="L615" s="15" t="s">
        <v>110</v>
      </c>
      <c r="M615" s="240" t="s">
        <v>158</v>
      </c>
      <c r="N615" s="225" t="s">
        <v>159</v>
      </c>
      <c r="O615" s="69" t="s">
        <v>202</v>
      </c>
    </row>
    <row r="616" spans="1:15" ht="85.5" x14ac:dyDescent="0.25">
      <c r="A616" s="21" t="s">
        <v>40</v>
      </c>
      <c r="B616" s="27">
        <v>84111603</v>
      </c>
      <c r="C616" s="17" t="s">
        <v>525</v>
      </c>
      <c r="D616" s="16">
        <v>43160</v>
      </c>
      <c r="E616" s="18">
        <v>4</v>
      </c>
      <c r="F616" s="15" t="s">
        <v>236</v>
      </c>
      <c r="G616" s="15" t="s">
        <v>242</v>
      </c>
      <c r="H616" s="14">
        <v>6561534796</v>
      </c>
      <c r="I616" s="14">
        <f>'[25]PPTO BRT (ESCENARIOS)'!$F$2</f>
        <v>6561534796</v>
      </c>
      <c r="J616" s="15" t="s">
        <v>48</v>
      </c>
      <c r="K616" s="15" t="s">
        <v>51</v>
      </c>
      <c r="L616" s="15" t="s">
        <v>110</v>
      </c>
      <c r="M616" s="240" t="s">
        <v>158</v>
      </c>
      <c r="N616" s="225" t="s">
        <v>159</v>
      </c>
      <c r="O616" s="69" t="s">
        <v>203</v>
      </c>
    </row>
    <row r="617" spans="1:15" ht="71.25" x14ac:dyDescent="0.25">
      <c r="A617" s="21" t="s">
        <v>40</v>
      </c>
      <c r="B617" s="27">
        <v>84111603</v>
      </c>
      <c r="C617" s="17" t="s">
        <v>526</v>
      </c>
      <c r="D617" s="16">
        <v>43191</v>
      </c>
      <c r="E617" s="18">
        <v>3.6</v>
      </c>
      <c r="F617" s="15" t="s">
        <v>240</v>
      </c>
      <c r="G617" s="15" t="s">
        <v>242</v>
      </c>
      <c r="H617" s="270">
        <v>23976131</v>
      </c>
      <c r="I617" s="243">
        <f t="shared" ref="I617:I626" si="4">H617</f>
        <v>23976131</v>
      </c>
      <c r="J617" s="15" t="s">
        <v>48</v>
      </c>
      <c r="K617" s="15" t="s">
        <v>51</v>
      </c>
      <c r="L617" s="15" t="s">
        <v>110</v>
      </c>
      <c r="M617" s="240" t="s">
        <v>158</v>
      </c>
      <c r="N617" s="225" t="s">
        <v>159</v>
      </c>
      <c r="O617" s="69" t="s">
        <v>203</v>
      </c>
    </row>
    <row r="618" spans="1:15" ht="156.75" x14ac:dyDescent="0.25">
      <c r="A618" s="21" t="s">
        <v>40</v>
      </c>
      <c r="B618" s="27">
        <v>81112200</v>
      </c>
      <c r="C618" s="17" t="s">
        <v>527</v>
      </c>
      <c r="D618" s="16">
        <v>43191</v>
      </c>
      <c r="E618" s="18">
        <v>2.7</v>
      </c>
      <c r="F618" s="15" t="s">
        <v>240</v>
      </c>
      <c r="G618" s="15" t="s">
        <v>242</v>
      </c>
      <c r="H618" s="270">
        <v>14715020</v>
      </c>
      <c r="I618" s="243">
        <f t="shared" si="4"/>
        <v>14715020</v>
      </c>
      <c r="J618" s="15" t="s">
        <v>48</v>
      </c>
      <c r="K618" s="15" t="s">
        <v>51</v>
      </c>
      <c r="L618" s="15" t="s">
        <v>110</v>
      </c>
      <c r="M618" s="240" t="s">
        <v>158</v>
      </c>
      <c r="N618" s="225" t="s">
        <v>159</v>
      </c>
      <c r="O618" s="69" t="s">
        <v>202</v>
      </c>
    </row>
    <row r="619" spans="1:15" ht="128.25" x14ac:dyDescent="0.25">
      <c r="A619" s="21" t="s">
        <v>40</v>
      </c>
      <c r="B619" s="33">
        <v>84111603</v>
      </c>
      <c r="C619" s="17" t="s">
        <v>528</v>
      </c>
      <c r="D619" s="16">
        <v>43191</v>
      </c>
      <c r="E619" s="18">
        <v>3.6</v>
      </c>
      <c r="F619" s="15" t="s">
        <v>240</v>
      </c>
      <c r="G619" s="15" t="s">
        <v>242</v>
      </c>
      <c r="H619" s="270">
        <v>23976131</v>
      </c>
      <c r="I619" s="243">
        <f t="shared" si="4"/>
        <v>23976131</v>
      </c>
      <c r="J619" s="15" t="s">
        <v>48</v>
      </c>
      <c r="K619" s="15" t="s">
        <v>51</v>
      </c>
      <c r="L619" s="15" t="s">
        <v>110</v>
      </c>
      <c r="M619" s="240" t="s">
        <v>158</v>
      </c>
      <c r="N619" s="225" t="s">
        <v>159</v>
      </c>
      <c r="O619" s="69" t="s">
        <v>202</v>
      </c>
    </row>
    <row r="620" spans="1:15" ht="171" x14ac:dyDescent="0.25">
      <c r="A620" s="21" t="s">
        <v>40</v>
      </c>
      <c r="B620" s="26">
        <v>80111600</v>
      </c>
      <c r="C620" s="17" t="s">
        <v>529</v>
      </c>
      <c r="D620" s="16">
        <v>43221</v>
      </c>
      <c r="E620" s="18">
        <v>1.7</v>
      </c>
      <c r="F620" s="15" t="s">
        <v>240</v>
      </c>
      <c r="G620" s="15" t="s">
        <v>242</v>
      </c>
      <c r="H620" s="270">
        <v>11478801</v>
      </c>
      <c r="I620" s="243">
        <f t="shared" si="4"/>
        <v>11478801</v>
      </c>
      <c r="J620" s="15" t="s">
        <v>48</v>
      </c>
      <c r="K620" s="15" t="s">
        <v>51</v>
      </c>
      <c r="L620" s="15" t="s">
        <v>110</v>
      </c>
      <c r="M620" s="240" t="s">
        <v>158</v>
      </c>
      <c r="N620" s="225" t="s">
        <v>159</v>
      </c>
      <c r="O620" s="69" t="s">
        <v>203</v>
      </c>
    </row>
    <row r="621" spans="1:15" ht="285" x14ac:dyDescent="0.25">
      <c r="A621" s="21" t="s">
        <v>40</v>
      </c>
      <c r="B621" s="26">
        <v>80111600</v>
      </c>
      <c r="C621" s="17" t="s">
        <v>530</v>
      </c>
      <c r="D621" s="16">
        <v>43282</v>
      </c>
      <c r="E621" s="18">
        <v>4</v>
      </c>
      <c r="F621" s="15" t="s">
        <v>236</v>
      </c>
      <c r="G621" s="15" t="s">
        <v>242</v>
      </c>
      <c r="H621" s="243">
        <f>'[25]PPTO BRT (ESCENARIOS)'!$F$3</f>
        <v>4887105150</v>
      </c>
      <c r="I621" s="243">
        <f t="shared" si="4"/>
        <v>4887105150</v>
      </c>
      <c r="J621" s="15" t="s">
        <v>166</v>
      </c>
      <c r="K621" s="15" t="s">
        <v>166</v>
      </c>
      <c r="L621" s="15" t="s">
        <v>110</v>
      </c>
      <c r="M621" s="240" t="s">
        <v>158</v>
      </c>
      <c r="N621" s="225" t="s">
        <v>159</v>
      </c>
      <c r="O621" s="69" t="s">
        <v>203</v>
      </c>
    </row>
    <row r="622" spans="1:15" ht="114" x14ac:dyDescent="0.25">
      <c r="A622" s="21" t="s">
        <v>40</v>
      </c>
      <c r="B622" s="26">
        <v>80111600</v>
      </c>
      <c r="C622" s="17" t="s">
        <v>531</v>
      </c>
      <c r="D622" s="16">
        <v>43282</v>
      </c>
      <c r="E622" s="18">
        <v>7</v>
      </c>
      <c r="F622" s="15" t="s">
        <v>240</v>
      </c>
      <c r="G622" s="15" t="s">
        <v>242</v>
      </c>
      <c r="H622" s="14">
        <f>'[24]Detalle contratos OPS 4%'!$AL$3</f>
        <v>48034000</v>
      </c>
      <c r="I622" s="243">
        <f t="shared" si="4"/>
        <v>48034000</v>
      </c>
      <c r="J622" s="15" t="s">
        <v>48</v>
      </c>
      <c r="K622" s="15" t="s">
        <v>51</v>
      </c>
      <c r="L622" s="15" t="s">
        <v>110</v>
      </c>
      <c r="M622" s="240" t="s">
        <v>158</v>
      </c>
      <c r="N622" s="225" t="s">
        <v>159</v>
      </c>
      <c r="O622" s="69" t="s">
        <v>202</v>
      </c>
    </row>
    <row r="623" spans="1:15" ht="71.25" x14ac:dyDescent="0.25">
      <c r="A623" s="21" t="s">
        <v>40</v>
      </c>
      <c r="B623" s="26">
        <v>80111600</v>
      </c>
      <c r="C623" s="17" t="s">
        <v>532</v>
      </c>
      <c r="D623" s="16">
        <v>43282</v>
      </c>
      <c r="E623" s="18">
        <v>7</v>
      </c>
      <c r="F623" s="15" t="s">
        <v>240</v>
      </c>
      <c r="G623" s="15" t="s">
        <v>242</v>
      </c>
      <c r="H623" s="14">
        <f>'[24]Detalle contratos OPS 4%'!$AL$4</f>
        <v>48034000</v>
      </c>
      <c r="I623" s="243">
        <f t="shared" si="4"/>
        <v>48034000</v>
      </c>
      <c r="J623" s="15" t="s">
        <v>48</v>
      </c>
      <c r="K623" s="15" t="s">
        <v>51</v>
      </c>
      <c r="L623" s="15" t="s">
        <v>110</v>
      </c>
      <c r="M623" s="240" t="s">
        <v>158</v>
      </c>
      <c r="N623" s="225" t="s">
        <v>159</v>
      </c>
      <c r="O623" s="69" t="s">
        <v>203</v>
      </c>
    </row>
    <row r="624" spans="1:15" ht="156.75" x14ac:dyDescent="0.25">
      <c r="A624" s="21" t="s">
        <v>40</v>
      </c>
      <c r="B624" s="26">
        <v>80111600</v>
      </c>
      <c r="C624" s="17" t="s">
        <v>533</v>
      </c>
      <c r="D624" s="16">
        <v>43282</v>
      </c>
      <c r="E624" s="18">
        <v>7</v>
      </c>
      <c r="F624" s="15" t="s">
        <v>240</v>
      </c>
      <c r="G624" s="15" t="s">
        <v>242</v>
      </c>
      <c r="H624" s="14">
        <f>'[24]Detalle contratos OPS 4%'!$AL$5</f>
        <v>48034000</v>
      </c>
      <c r="I624" s="243">
        <f t="shared" si="4"/>
        <v>48034000</v>
      </c>
      <c r="J624" s="15" t="s">
        <v>48</v>
      </c>
      <c r="K624" s="15" t="s">
        <v>51</v>
      </c>
      <c r="L624" s="15" t="s">
        <v>110</v>
      </c>
      <c r="M624" s="240" t="s">
        <v>158</v>
      </c>
      <c r="N624" s="225" t="s">
        <v>159</v>
      </c>
      <c r="O624" s="69" t="s">
        <v>203</v>
      </c>
    </row>
    <row r="625" spans="1:15" ht="250.5" customHeight="1" x14ac:dyDescent="0.25">
      <c r="A625" s="21" t="s">
        <v>40</v>
      </c>
      <c r="B625" s="26">
        <v>80111600</v>
      </c>
      <c r="C625" s="17" t="s">
        <v>534</v>
      </c>
      <c r="D625" s="16">
        <v>43282</v>
      </c>
      <c r="E625" s="18">
        <v>7</v>
      </c>
      <c r="F625" s="15" t="s">
        <v>240</v>
      </c>
      <c r="G625" s="15" t="s">
        <v>242</v>
      </c>
      <c r="H625" s="14">
        <f>'[24]Detalle contratos OPS 4%'!$AL$6</f>
        <v>36953000</v>
      </c>
      <c r="I625" s="243">
        <f t="shared" si="4"/>
        <v>36953000</v>
      </c>
      <c r="J625" s="15" t="s">
        <v>48</v>
      </c>
      <c r="K625" s="15" t="s">
        <v>51</v>
      </c>
      <c r="L625" s="15" t="s">
        <v>110</v>
      </c>
      <c r="M625" s="240" t="s">
        <v>158</v>
      </c>
      <c r="N625" s="225" t="s">
        <v>159</v>
      </c>
      <c r="O625" s="69" t="s">
        <v>202</v>
      </c>
    </row>
    <row r="626" spans="1:15" ht="128.25" x14ac:dyDescent="0.25">
      <c r="A626" s="21" t="s">
        <v>40</v>
      </c>
      <c r="B626" s="26">
        <v>80111600</v>
      </c>
      <c r="C626" s="17" t="s">
        <v>535</v>
      </c>
      <c r="D626" s="16">
        <v>43282</v>
      </c>
      <c r="E626" s="18">
        <v>7</v>
      </c>
      <c r="F626" s="15" t="s">
        <v>240</v>
      </c>
      <c r="G626" s="15" t="s">
        <v>242</v>
      </c>
      <c r="H626" s="14">
        <f>'[24]Detalle contratos OPS 4%'!$AL$7</f>
        <v>48034000</v>
      </c>
      <c r="I626" s="243">
        <f t="shared" si="4"/>
        <v>48034000</v>
      </c>
      <c r="J626" s="15" t="s">
        <v>48</v>
      </c>
      <c r="K626" s="15" t="s">
        <v>51</v>
      </c>
      <c r="L626" s="15" t="s">
        <v>110</v>
      </c>
      <c r="M626" s="240" t="s">
        <v>158</v>
      </c>
      <c r="N626" s="225" t="s">
        <v>159</v>
      </c>
      <c r="O626" s="69" t="s">
        <v>202</v>
      </c>
    </row>
    <row r="627" spans="1:15" ht="99.75" x14ac:dyDescent="0.25">
      <c r="A627" s="21" t="s">
        <v>41</v>
      </c>
      <c r="B627" s="26">
        <v>80111600</v>
      </c>
      <c r="C627" s="17" t="s">
        <v>536</v>
      </c>
      <c r="D627" s="16">
        <v>43344</v>
      </c>
      <c r="E627" s="19">
        <v>4</v>
      </c>
      <c r="F627" s="15" t="s">
        <v>237</v>
      </c>
      <c r="G627" s="15" t="s">
        <v>242</v>
      </c>
      <c r="H627" s="13">
        <v>9841945077.3333416</v>
      </c>
      <c r="I627" s="13">
        <v>9841945077.3333416</v>
      </c>
      <c r="J627" s="15" t="s">
        <v>48</v>
      </c>
      <c r="K627" s="15" t="s">
        <v>102</v>
      </c>
      <c r="L627" s="15" t="s">
        <v>111</v>
      </c>
      <c r="M627" s="240" t="s">
        <v>158</v>
      </c>
      <c r="N627" s="15" t="s">
        <v>112</v>
      </c>
      <c r="O627" s="36" t="s">
        <v>208</v>
      </c>
    </row>
    <row r="628" spans="1:15" ht="99.75" x14ac:dyDescent="0.25">
      <c r="A628" s="21" t="s">
        <v>41</v>
      </c>
      <c r="B628" s="26">
        <v>80111600</v>
      </c>
      <c r="C628" s="17" t="s">
        <v>537</v>
      </c>
      <c r="D628" s="16">
        <v>43191</v>
      </c>
      <c r="E628" s="234">
        <v>4.5</v>
      </c>
      <c r="F628" s="15" t="s">
        <v>237</v>
      </c>
      <c r="G628" s="15" t="s">
        <v>242</v>
      </c>
      <c r="H628" s="13">
        <v>9225000000</v>
      </c>
      <c r="I628" s="12">
        <v>9225000000</v>
      </c>
      <c r="J628" s="15" t="s">
        <v>48</v>
      </c>
      <c r="K628" s="15" t="s">
        <v>102</v>
      </c>
      <c r="L628" s="15" t="s">
        <v>111</v>
      </c>
      <c r="M628" s="240" t="s">
        <v>158</v>
      </c>
      <c r="N628" s="15" t="s">
        <v>1110</v>
      </c>
      <c r="O628" s="36" t="s">
        <v>208</v>
      </c>
    </row>
    <row r="629" spans="1:15" ht="99.75" x14ac:dyDescent="0.25">
      <c r="A629" s="21" t="s">
        <v>41</v>
      </c>
      <c r="B629" s="26">
        <v>80111600</v>
      </c>
      <c r="C629" s="17" t="s">
        <v>538</v>
      </c>
      <c r="D629" s="16">
        <v>43191</v>
      </c>
      <c r="E629" s="19">
        <v>12</v>
      </c>
      <c r="F629" s="15" t="s">
        <v>237</v>
      </c>
      <c r="G629" s="15" t="s">
        <v>242</v>
      </c>
      <c r="H629" s="13">
        <v>476000000</v>
      </c>
      <c r="I629" s="12">
        <v>476000000</v>
      </c>
      <c r="J629" s="15" t="s">
        <v>48</v>
      </c>
      <c r="K629" s="15" t="s">
        <v>102</v>
      </c>
      <c r="L629" s="15" t="s">
        <v>111</v>
      </c>
      <c r="M629" s="240" t="s">
        <v>158</v>
      </c>
      <c r="N629" s="15" t="s">
        <v>112</v>
      </c>
      <c r="O629" s="36" t="s">
        <v>208</v>
      </c>
    </row>
    <row r="630" spans="1:15" ht="99.75" x14ac:dyDescent="0.25">
      <c r="A630" s="21" t="s">
        <v>41</v>
      </c>
      <c r="B630" s="26">
        <v>80111600</v>
      </c>
      <c r="C630" s="17" t="s">
        <v>539</v>
      </c>
      <c r="D630" s="16">
        <v>43191</v>
      </c>
      <c r="E630" s="19">
        <v>12</v>
      </c>
      <c r="F630" s="15" t="s">
        <v>237</v>
      </c>
      <c r="G630" s="15" t="s">
        <v>242</v>
      </c>
      <c r="H630" s="13">
        <v>238000000</v>
      </c>
      <c r="I630" s="12">
        <v>238000000</v>
      </c>
      <c r="J630" s="15" t="s">
        <v>48</v>
      </c>
      <c r="K630" s="15" t="s">
        <v>102</v>
      </c>
      <c r="L630" s="15" t="s">
        <v>111</v>
      </c>
      <c r="M630" s="15" t="s">
        <v>158</v>
      </c>
      <c r="N630" s="15" t="s">
        <v>112</v>
      </c>
      <c r="O630" s="36" t="s">
        <v>207</v>
      </c>
    </row>
    <row r="631" spans="1:15" ht="99.75" x14ac:dyDescent="0.25">
      <c r="A631" s="21" t="s">
        <v>41</v>
      </c>
      <c r="B631" s="26">
        <v>80111600</v>
      </c>
      <c r="C631" s="17" t="s">
        <v>540</v>
      </c>
      <c r="D631" s="16">
        <v>43191</v>
      </c>
      <c r="E631" s="19">
        <v>12</v>
      </c>
      <c r="F631" s="15" t="s">
        <v>238</v>
      </c>
      <c r="G631" s="15" t="s">
        <v>242</v>
      </c>
      <c r="H631" s="13">
        <v>130900000</v>
      </c>
      <c r="I631" s="12">
        <v>130900000</v>
      </c>
      <c r="J631" s="15" t="s">
        <v>48</v>
      </c>
      <c r="K631" s="15" t="s">
        <v>102</v>
      </c>
      <c r="L631" s="15" t="s">
        <v>111</v>
      </c>
      <c r="M631" s="15" t="s">
        <v>158</v>
      </c>
      <c r="N631" s="15" t="s">
        <v>112</v>
      </c>
      <c r="O631" s="36" t="s">
        <v>207</v>
      </c>
    </row>
    <row r="632" spans="1:15" ht="99.75" x14ac:dyDescent="0.25">
      <c r="A632" s="21" t="s">
        <v>41</v>
      </c>
      <c r="B632" s="26">
        <v>80111600</v>
      </c>
      <c r="C632" s="17" t="s">
        <v>541</v>
      </c>
      <c r="D632" s="16">
        <v>43101</v>
      </c>
      <c r="E632" s="19">
        <v>12</v>
      </c>
      <c r="F632" s="15" t="s">
        <v>240</v>
      </c>
      <c r="G632" s="15" t="s">
        <v>242</v>
      </c>
      <c r="H632" s="13">
        <v>101544000</v>
      </c>
      <c r="I632" s="12">
        <v>97313000</v>
      </c>
      <c r="J632" s="15" t="s">
        <v>48</v>
      </c>
      <c r="K632" s="15" t="s">
        <v>102</v>
      </c>
      <c r="L632" s="15" t="s">
        <v>111</v>
      </c>
      <c r="M632" s="15" t="s">
        <v>158</v>
      </c>
      <c r="N632" s="15" t="s">
        <v>112</v>
      </c>
      <c r="O632" s="36" t="s">
        <v>208</v>
      </c>
    </row>
    <row r="633" spans="1:15" ht="99.75" x14ac:dyDescent="0.25">
      <c r="A633" s="21" t="s">
        <v>41</v>
      </c>
      <c r="B633" s="26">
        <v>80111600</v>
      </c>
      <c r="C633" s="17" t="s">
        <v>542</v>
      </c>
      <c r="D633" s="16">
        <v>43101</v>
      </c>
      <c r="E633" s="19">
        <v>12</v>
      </c>
      <c r="F633" s="15" t="s">
        <v>240</v>
      </c>
      <c r="G633" s="15" t="s">
        <v>242</v>
      </c>
      <c r="H633" s="13">
        <v>88608000</v>
      </c>
      <c r="I633" s="12">
        <v>84916000</v>
      </c>
      <c r="J633" s="15" t="s">
        <v>48</v>
      </c>
      <c r="K633" s="15" t="s">
        <v>102</v>
      </c>
      <c r="L633" s="15" t="s">
        <v>111</v>
      </c>
      <c r="M633" s="15" t="s">
        <v>158</v>
      </c>
      <c r="N633" s="15" t="s">
        <v>112</v>
      </c>
      <c r="O633" s="36" t="s">
        <v>206</v>
      </c>
    </row>
    <row r="634" spans="1:15" ht="99.75" x14ac:dyDescent="0.25">
      <c r="A634" s="21" t="s">
        <v>41</v>
      </c>
      <c r="B634" s="26">
        <v>80111600</v>
      </c>
      <c r="C634" s="17" t="s">
        <v>543</v>
      </c>
      <c r="D634" s="16">
        <v>43101</v>
      </c>
      <c r="E634" s="19">
        <v>12</v>
      </c>
      <c r="F634" s="15" t="s">
        <v>240</v>
      </c>
      <c r="G634" s="15" t="s">
        <v>242</v>
      </c>
      <c r="H634" s="13">
        <v>88608000</v>
      </c>
      <c r="I634" s="12">
        <v>84916000</v>
      </c>
      <c r="J634" s="15" t="s">
        <v>48</v>
      </c>
      <c r="K634" s="15" t="s">
        <v>102</v>
      </c>
      <c r="L634" s="15" t="s">
        <v>111</v>
      </c>
      <c r="M634" s="15" t="s">
        <v>158</v>
      </c>
      <c r="N634" s="15" t="s">
        <v>112</v>
      </c>
      <c r="O634" s="36" t="s">
        <v>208</v>
      </c>
    </row>
    <row r="635" spans="1:15" ht="99.75" x14ac:dyDescent="0.25">
      <c r="A635" s="21" t="s">
        <v>41</v>
      </c>
      <c r="B635" s="26">
        <v>80111600</v>
      </c>
      <c r="C635" s="17" t="s">
        <v>544</v>
      </c>
      <c r="D635" s="16">
        <v>43101</v>
      </c>
      <c r="E635" s="19">
        <v>12</v>
      </c>
      <c r="F635" s="15" t="s">
        <v>240</v>
      </c>
      <c r="G635" s="15" t="s">
        <v>242</v>
      </c>
      <c r="H635" s="13">
        <v>67392000</v>
      </c>
      <c r="I635" s="12">
        <v>64584000</v>
      </c>
      <c r="J635" s="15" t="s">
        <v>48</v>
      </c>
      <c r="K635" s="15" t="s">
        <v>102</v>
      </c>
      <c r="L635" s="15" t="s">
        <v>111</v>
      </c>
      <c r="M635" s="15" t="s">
        <v>158</v>
      </c>
      <c r="N635" s="15" t="s">
        <v>112</v>
      </c>
      <c r="O635" s="36" t="s">
        <v>208</v>
      </c>
    </row>
    <row r="636" spans="1:15" ht="99.75" x14ac:dyDescent="0.25">
      <c r="A636" s="21" t="s">
        <v>41</v>
      </c>
      <c r="B636" s="26">
        <v>80111600</v>
      </c>
      <c r="C636" s="17" t="s">
        <v>545</v>
      </c>
      <c r="D636" s="16">
        <v>43101</v>
      </c>
      <c r="E636" s="19">
        <v>12</v>
      </c>
      <c r="F636" s="15" t="s">
        <v>240</v>
      </c>
      <c r="G636" s="15" t="s">
        <v>242</v>
      </c>
      <c r="H636" s="13">
        <v>63024000</v>
      </c>
      <c r="I636" s="12">
        <v>60398000</v>
      </c>
      <c r="J636" s="15" t="s">
        <v>48</v>
      </c>
      <c r="K636" s="15" t="s">
        <v>102</v>
      </c>
      <c r="L636" s="15" t="s">
        <v>111</v>
      </c>
      <c r="M636" s="15" t="s">
        <v>158</v>
      </c>
      <c r="N636" s="15" t="s">
        <v>112</v>
      </c>
      <c r="O636" s="36" t="s">
        <v>208</v>
      </c>
    </row>
    <row r="637" spans="1:15" ht="99.75" x14ac:dyDescent="0.25">
      <c r="A637" s="21" t="s">
        <v>41</v>
      </c>
      <c r="B637" s="26">
        <v>80111600</v>
      </c>
      <c r="C637" s="17" t="s">
        <v>546</v>
      </c>
      <c r="D637" s="16">
        <v>43101</v>
      </c>
      <c r="E637" s="19">
        <v>12</v>
      </c>
      <c r="F637" s="15" t="s">
        <v>240</v>
      </c>
      <c r="G637" s="15" t="s">
        <v>242</v>
      </c>
      <c r="H637" s="13">
        <v>63024000</v>
      </c>
      <c r="I637" s="12">
        <v>60398000</v>
      </c>
      <c r="J637" s="15" t="s">
        <v>48</v>
      </c>
      <c r="K637" s="15" t="s">
        <v>102</v>
      </c>
      <c r="L637" s="15" t="s">
        <v>111</v>
      </c>
      <c r="M637" s="15" t="s">
        <v>158</v>
      </c>
      <c r="N637" s="15" t="s">
        <v>112</v>
      </c>
      <c r="O637" s="36" t="s">
        <v>208</v>
      </c>
    </row>
    <row r="638" spans="1:15" ht="99.75" x14ac:dyDescent="0.25">
      <c r="A638" s="21" t="s">
        <v>41</v>
      </c>
      <c r="B638" s="26">
        <v>80111600</v>
      </c>
      <c r="C638" s="17" t="s">
        <v>547</v>
      </c>
      <c r="D638" s="16">
        <v>43101</v>
      </c>
      <c r="E638" s="19">
        <v>12</v>
      </c>
      <c r="F638" s="15" t="s">
        <v>240</v>
      </c>
      <c r="G638" s="15" t="s">
        <v>242</v>
      </c>
      <c r="H638" s="13">
        <v>50664000</v>
      </c>
      <c r="I638" s="12">
        <v>48553000</v>
      </c>
      <c r="J638" s="15" t="s">
        <v>48</v>
      </c>
      <c r="K638" s="15" t="s">
        <v>102</v>
      </c>
      <c r="L638" s="15" t="s">
        <v>113</v>
      </c>
      <c r="M638" s="15" t="s">
        <v>158</v>
      </c>
      <c r="N638" s="15" t="s">
        <v>112</v>
      </c>
      <c r="O638" s="36" t="s">
        <v>205</v>
      </c>
    </row>
    <row r="639" spans="1:15" ht="99.75" x14ac:dyDescent="0.25">
      <c r="A639" s="21" t="s">
        <v>41</v>
      </c>
      <c r="B639" s="26">
        <v>80111600</v>
      </c>
      <c r="C639" s="17" t="s">
        <v>548</v>
      </c>
      <c r="D639" s="16">
        <v>43101</v>
      </c>
      <c r="E639" s="19">
        <v>12</v>
      </c>
      <c r="F639" s="15" t="s">
        <v>240</v>
      </c>
      <c r="G639" s="15" t="s">
        <v>242</v>
      </c>
      <c r="H639" s="13">
        <v>47424000</v>
      </c>
      <c r="I639" s="12">
        <v>45448000</v>
      </c>
      <c r="J639" s="15" t="s">
        <v>48</v>
      </c>
      <c r="K639" s="15" t="s">
        <v>102</v>
      </c>
      <c r="L639" s="15" t="s">
        <v>114</v>
      </c>
      <c r="M639" s="15" t="s">
        <v>158</v>
      </c>
      <c r="N639" s="15" t="s">
        <v>112</v>
      </c>
      <c r="O639" s="36" t="s">
        <v>206</v>
      </c>
    </row>
    <row r="640" spans="1:15" ht="99.75" x14ac:dyDescent="0.25">
      <c r="A640" s="21" t="s">
        <v>41</v>
      </c>
      <c r="B640" s="26">
        <v>80111600</v>
      </c>
      <c r="C640" s="17" t="s">
        <v>549</v>
      </c>
      <c r="D640" s="16">
        <v>43101</v>
      </c>
      <c r="E640" s="19">
        <v>12</v>
      </c>
      <c r="F640" s="15" t="s">
        <v>240</v>
      </c>
      <c r="G640" s="15" t="s">
        <v>242</v>
      </c>
      <c r="H640" s="13">
        <v>47424000</v>
      </c>
      <c r="I640" s="12">
        <v>45448000</v>
      </c>
      <c r="J640" s="15" t="s">
        <v>48</v>
      </c>
      <c r="K640" s="15" t="s">
        <v>102</v>
      </c>
      <c r="L640" s="15" t="s">
        <v>114</v>
      </c>
      <c r="M640" s="15" t="s">
        <v>158</v>
      </c>
      <c r="N640" s="15" t="s">
        <v>112</v>
      </c>
      <c r="O640" s="36" t="s">
        <v>206</v>
      </c>
    </row>
    <row r="641" spans="1:15" ht="99.75" x14ac:dyDescent="0.25">
      <c r="A641" s="21" t="s">
        <v>41</v>
      </c>
      <c r="B641" s="26">
        <v>80111600</v>
      </c>
      <c r="C641" s="17" t="s">
        <v>550</v>
      </c>
      <c r="D641" s="16">
        <v>43160</v>
      </c>
      <c r="E641" s="19">
        <v>4</v>
      </c>
      <c r="F641" s="15" t="s">
        <v>240</v>
      </c>
      <c r="G641" s="15" t="s">
        <v>242</v>
      </c>
      <c r="H641" s="13">
        <v>17322666.666666668</v>
      </c>
      <c r="I641" s="12">
        <v>17322666.666666668</v>
      </c>
      <c r="J641" s="15" t="s">
        <v>48</v>
      </c>
      <c r="K641" s="15" t="s">
        <v>102</v>
      </c>
      <c r="L641" s="15" t="s">
        <v>113</v>
      </c>
      <c r="M641" s="15" t="s">
        <v>158</v>
      </c>
      <c r="N641" s="15" t="s">
        <v>112</v>
      </c>
      <c r="O641" s="36" t="s">
        <v>205</v>
      </c>
    </row>
    <row r="642" spans="1:15" ht="99.75" x14ac:dyDescent="0.25">
      <c r="A642" s="21" t="s">
        <v>41</v>
      </c>
      <c r="B642" s="26">
        <v>80111600</v>
      </c>
      <c r="C642" s="17" t="s">
        <v>551</v>
      </c>
      <c r="D642" s="16">
        <v>43160</v>
      </c>
      <c r="E642" s="19">
        <v>3</v>
      </c>
      <c r="F642" s="15" t="s">
        <v>240</v>
      </c>
      <c r="G642" s="15" t="s">
        <v>242</v>
      </c>
      <c r="H642" s="13">
        <v>7480666.666666667</v>
      </c>
      <c r="I642" s="12">
        <v>7480666.666666667</v>
      </c>
      <c r="J642" s="15" t="s">
        <v>48</v>
      </c>
      <c r="K642" s="15" t="s">
        <v>102</v>
      </c>
      <c r="L642" s="15" t="s">
        <v>113</v>
      </c>
      <c r="M642" s="15" t="s">
        <v>158</v>
      </c>
      <c r="N642" s="15" t="s">
        <v>112</v>
      </c>
      <c r="O642" s="36" t="s">
        <v>205</v>
      </c>
    </row>
    <row r="643" spans="1:15" ht="99.75" x14ac:dyDescent="0.25">
      <c r="A643" s="21" t="s">
        <v>41</v>
      </c>
      <c r="B643" s="26">
        <v>80111600</v>
      </c>
      <c r="C643" s="17" t="s">
        <v>552</v>
      </c>
      <c r="D643" s="16">
        <v>43160</v>
      </c>
      <c r="E643" s="19">
        <v>3</v>
      </c>
      <c r="F643" s="15" t="s">
        <v>240</v>
      </c>
      <c r="G643" s="15" t="s">
        <v>242</v>
      </c>
      <c r="H643" s="13">
        <v>7480666.666666667</v>
      </c>
      <c r="I643" s="12">
        <v>7480666.666666667</v>
      </c>
      <c r="J643" s="15" t="s">
        <v>48</v>
      </c>
      <c r="K643" s="15" t="s">
        <v>102</v>
      </c>
      <c r="L643" s="15" t="s">
        <v>113</v>
      </c>
      <c r="M643" s="15" t="s">
        <v>158</v>
      </c>
      <c r="N643" s="15" t="s">
        <v>112</v>
      </c>
      <c r="O643" s="36" t="s">
        <v>205</v>
      </c>
    </row>
    <row r="644" spans="1:15" ht="99.75" x14ac:dyDescent="0.25">
      <c r="A644" s="21" t="s">
        <v>41</v>
      </c>
      <c r="B644" s="26">
        <v>80111600</v>
      </c>
      <c r="C644" s="17" t="s">
        <v>553</v>
      </c>
      <c r="D644" s="16">
        <v>43191</v>
      </c>
      <c r="E644" s="19">
        <v>3</v>
      </c>
      <c r="F644" s="15" t="s">
        <v>240</v>
      </c>
      <c r="G644" s="15" t="s">
        <v>242</v>
      </c>
      <c r="H644" s="13">
        <v>6870000</v>
      </c>
      <c r="I644" s="12">
        <v>6870000</v>
      </c>
      <c r="J644" s="15" t="s">
        <v>48</v>
      </c>
      <c r="K644" s="15" t="s">
        <v>102</v>
      </c>
      <c r="L644" s="15" t="s">
        <v>113</v>
      </c>
      <c r="M644" s="15" t="s">
        <v>158</v>
      </c>
      <c r="N644" s="15" t="s">
        <v>112</v>
      </c>
      <c r="O644" s="36" t="s">
        <v>205</v>
      </c>
    </row>
    <row r="645" spans="1:15" ht="99.75" x14ac:dyDescent="0.25">
      <c r="A645" s="21" t="s">
        <v>41</v>
      </c>
      <c r="B645" s="26">
        <v>80111600</v>
      </c>
      <c r="C645" s="17" t="s">
        <v>554</v>
      </c>
      <c r="D645" s="16">
        <v>43191</v>
      </c>
      <c r="E645" s="19">
        <v>2</v>
      </c>
      <c r="F645" s="15" t="s">
        <v>240</v>
      </c>
      <c r="G645" s="15" t="s">
        <v>242</v>
      </c>
      <c r="H645" s="13">
        <v>6412000</v>
      </c>
      <c r="I645" s="12">
        <v>6412000</v>
      </c>
      <c r="J645" s="15" t="s">
        <v>48</v>
      </c>
      <c r="K645" s="15" t="s">
        <v>102</v>
      </c>
      <c r="L645" s="15" t="s">
        <v>113</v>
      </c>
      <c r="M645" s="15" t="s">
        <v>158</v>
      </c>
      <c r="N645" s="15" t="s">
        <v>112</v>
      </c>
      <c r="O645" s="36" t="s">
        <v>205</v>
      </c>
    </row>
    <row r="646" spans="1:15" ht="99.75" x14ac:dyDescent="0.25">
      <c r="A646" s="21" t="s">
        <v>41</v>
      </c>
      <c r="B646" s="26">
        <v>80111600</v>
      </c>
      <c r="C646" s="17" t="s">
        <v>555</v>
      </c>
      <c r="D646" s="16">
        <v>43191</v>
      </c>
      <c r="E646" s="19">
        <v>2</v>
      </c>
      <c r="F646" s="15" t="s">
        <v>240</v>
      </c>
      <c r="G646" s="15" t="s">
        <v>242</v>
      </c>
      <c r="H646" s="13">
        <v>4656333.333333333</v>
      </c>
      <c r="I646" s="12">
        <v>4656333.333333333</v>
      </c>
      <c r="J646" s="15" t="s">
        <v>48</v>
      </c>
      <c r="K646" s="15" t="s">
        <v>102</v>
      </c>
      <c r="L646" s="15" t="s">
        <v>113</v>
      </c>
      <c r="M646" s="15" t="s">
        <v>158</v>
      </c>
      <c r="N646" s="15" t="s">
        <v>112</v>
      </c>
      <c r="O646" s="36" t="s">
        <v>205</v>
      </c>
    </row>
    <row r="647" spans="1:15" ht="99.75" x14ac:dyDescent="0.25">
      <c r="A647" s="21" t="s">
        <v>41</v>
      </c>
      <c r="B647" s="26">
        <v>80111600</v>
      </c>
      <c r="C647" s="17" t="s">
        <v>556</v>
      </c>
      <c r="D647" s="16">
        <v>43191</v>
      </c>
      <c r="E647" s="19">
        <v>2</v>
      </c>
      <c r="F647" s="15" t="s">
        <v>240</v>
      </c>
      <c r="G647" s="15" t="s">
        <v>242</v>
      </c>
      <c r="H647" s="13">
        <v>4656333.333333333</v>
      </c>
      <c r="I647" s="12">
        <v>4656333.333333333</v>
      </c>
      <c r="J647" s="15" t="s">
        <v>48</v>
      </c>
      <c r="K647" s="15" t="s">
        <v>102</v>
      </c>
      <c r="L647" s="15" t="s">
        <v>113</v>
      </c>
      <c r="M647" s="15" t="s">
        <v>158</v>
      </c>
      <c r="N647" s="15" t="s">
        <v>112</v>
      </c>
      <c r="O647" s="36" t="s">
        <v>205</v>
      </c>
    </row>
    <row r="648" spans="1:15" ht="99.75" x14ac:dyDescent="0.25">
      <c r="A648" s="21" t="s">
        <v>41</v>
      </c>
      <c r="B648" s="26">
        <v>80111600</v>
      </c>
      <c r="C648" s="17" t="s">
        <v>557</v>
      </c>
      <c r="D648" s="16">
        <v>43160</v>
      </c>
      <c r="E648" s="19">
        <v>3</v>
      </c>
      <c r="F648" s="15" t="s">
        <v>240</v>
      </c>
      <c r="G648" s="15" t="s">
        <v>242</v>
      </c>
      <c r="H648" s="13">
        <v>6766666.666666667</v>
      </c>
      <c r="I648" s="12">
        <v>6766666.666666667</v>
      </c>
      <c r="J648" s="15" t="s">
        <v>48</v>
      </c>
      <c r="K648" s="15" t="s">
        <v>102</v>
      </c>
      <c r="L648" s="15" t="s">
        <v>113</v>
      </c>
      <c r="M648" s="15" t="s">
        <v>158</v>
      </c>
      <c r="N648" s="15" t="s">
        <v>112</v>
      </c>
      <c r="O648" s="36" t="s">
        <v>205</v>
      </c>
    </row>
    <row r="649" spans="1:15" ht="99.75" x14ac:dyDescent="0.25">
      <c r="A649" s="21" t="s">
        <v>41</v>
      </c>
      <c r="B649" s="26">
        <v>80111600</v>
      </c>
      <c r="C649" s="17" t="s">
        <v>558</v>
      </c>
      <c r="D649" s="16">
        <v>43160</v>
      </c>
      <c r="E649" s="19">
        <v>3</v>
      </c>
      <c r="F649" s="15" t="s">
        <v>240</v>
      </c>
      <c r="G649" s="15" t="s">
        <v>242</v>
      </c>
      <c r="H649" s="13">
        <v>6766666.666666667</v>
      </c>
      <c r="I649" s="12">
        <v>6766666.666666667</v>
      </c>
      <c r="J649" s="15" t="s">
        <v>48</v>
      </c>
      <c r="K649" s="15" t="s">
        <v>102</v>
      </c>
      <c r="L649" s="15" t="s">
        <v>113</v>
      </c>
      <c r="M649" s="15" t="s">
        <v>158</v>
      </c>
      <c r="N649" s="15" t="s">
        <v>112</v>
      </c>
      <c r="O649" s="36" t="s">
        <v>205</v>
      </c>
    </row>
    <row r="650" spans="1:15" ht="99.75" x14ac:dyDescent="0.25">
      <c r="A650" s="21" t="s">
        <v>41</v>
      </c>
      <c r="B650" s="26">
        <v>80111600</v>
      </c>
      <c r="C650" s="17" t="s">
        <v>559</v>
      </c>
      <c r="D650" s="16">
        <v>43160</v>
      </c>
      <c r="E650" s="19">
        <v>3</v>
      </c>
      <c r="F650" s="15" t="s">
        <v>240</v>
      </c>
      <c r="G650" s="15" t="s">
        <v>242</v>
      </c>
      <c r="H650" s="13">
        <v>6766666.666666667</v>
      </c>
      <c r="I650" s="12">
        <v>6766666.666666667</v>
      </c>
      <c r="J650" s="15" t="s">
        <v>48</v>
      </c>
      <c r="K650" s="15" t="s">
        <v>102</v>
      </c>
      <c r="L650" s="15" t="s">
        <v>113</v>
      </c>
      <c r="M650" s="15" t="s">
        <v>158</v>
      </c>
      <c r="N650" s="15" t="s">
        <v>112</v>
      </c>
      <c r="O650" s="36" t="s">
        <v>205</v>
      </c>
    </row>
    <row r="651" spans="1:15" ht="99.75" x14ac:dyDescent="0.25">
      <c r="A651" s="21" t="s">
        <v>41</v>
      </c>
      <c r="B651" s="26">
        <v>80111600</v>
      </c>
      <c r="C651" s="17" t="s">
        <v>560</v>
      </c>
      <c r="D651" s="16">
        <v>43160</v>
      </c>
      <c r="E651" s="19">
        <v>3</v>
      </c>
      <c r="F651" s="15" t="s">
        <v>240</v>
      </c>
      <c r="G651" s="15" t="s">
        <v>242</v>
      </c>
      <c r="H651" s="13">
        <v>6475000</v>
      </c>
      <c r="I651" s="12">
        <v>6475000</v>
      </c>
      <c r="J651" s="15" t="s">
        <v>48</v>
      </c>
      <c r="K651" s="15" t="s">
        <v>102</v>
      </c>
      <c r="L651" s="15" t="s">
        <v>113</v>
      </c>
      <c r="M651" s="15" t="s">
        <v>158</v>
      </c>
      <c r="N651" s="15" t="s">
        <v>112</v>
      </c>
      <c r="O651" s="36" t="s">
        <v>205</v>
      </c>
    </row>
    <row r="652" spans="1:15" ht="99.75" x14ac:dyDescent="0.25">
      <c r="A652" s="21" t="s">
        <v>41</v>
      </c>
      <c r="B652" s="26">
        <v>80111600</v>
      </c>
      <c r="C652" s="17" t="s">
        <v>561</v>
      </c>
      <c r="D652" s="16">
        <v>43191</v>
      </c>
      <c r="E652" s="19">
        <v>3</v>
      </c>
      <c r="F652" s="15" t="s">
        <v>240</v>
      </c>
      <c r="G652" s="15" t="s">
        <v>242</v>
      </c>
      <c r="H652" s="13">
        <v>5716666.666666667</v>
      </c>
      <c r="I652" s="12">
        <v>5716666.666666667</v>
      </c>
      <c r="J652" s="15" t="s">
        <v>48</v>
      </c>
      <c r="K652" s="15" t="s">
        <v>102</v>
      </c>
      <c r="L652" s="15" t="s">
        <v>113</v>
      </c>
      <c r="M652" s="15" t="s">
        <v>158</v>
      </c>
      <c r="N652" s="15" t="s">
        <v>112</v>
      </c>
      <c r="O652" s="36" t="s">
        <v>205</v>
      </c>
    </row>
    <row r="653" spans="1:15" ht="99.75" x14ac:dyDescent="0.25">
      <c r="A653" s="21" t="s">
        <v>41</v>
      </c>
      <c r="B653" s="26">
        <v>80111600</v>
      </c>
      <c r="C653" s="17" t="s">
        <v>562</v>
      </c>
      <c r="D653" s="16">
        <v>43191</v>
      </c>
      <c r="E653" s="19">
        <v>3</v>
      </c>
      <c r="F653" s="15" t="s">
        <v>240</v>
      </c>
      <c r="G653" s="15" t="s">
        <v>242</v>
      </c>
      <c r="H653" s="13">
        <v>5716666.666666667</v>
      </c>
      <c r="I653" s="12">
        <v>5716666.666666667</v>
      </c>
      <c r="J653" s="15" t="s">
        <v>48</v>
      </c>
      <c r="K653" s="15" t="s">
        <v>102</v>
      </c>
      <c r="L653" s="15" t="s">
        <v>113</v>
      </c>
      <c r="M653" s="15" t="s">
        <v>158</v>
      </c>
      <c r="N653" s="15" t="s">
        <v>112</v>
      </c>
      <c r="O653" s="36" t="s">
        <v>205</v>
      </c>
    </row>
    <row r="654" spans="1:15" ht="85.5" x14ac:dyDescent="0.25">
      <c r="A654" s="21" t="s">
        <v>41</v>
      </c>
      <c r="B654" s="26">
        <v>80111600</v>
      </c>
      <c r="C654" s="17" t="s">
        <v>563</v>
      </c>
      <c r="D654" s="16">
        <v>43191</v>
      </c>
      <c r="E654" s="19">
        <v>3</v>
      </c>
      <c r="F654" s="15" t="s">
        <v>240</v>
      </c>
      <c r="G654" s="15" t="s">
        <v>242</v>
      </c>
      <c r="H654" s="13">
        <v>16496666.666666666</v>
      </c>
      <c r="I654" s="12">
        <v>16496666.666666666</v>
      </c>
      <c r="J654" s="15" t="s">
        <v>48</v>
      </c>
      <c r="K654" s="15" t="s">
        <v>102</v>
      </c>
      <c r="L654" s="15" t="s">
        <v>115</v>
      </c>
      <c r="M654" s="15" t="s">
        <v>158</v>
      </c>
      <c r="N654" s="15" t="s">
        <v>112</v>
      </c>
      <c r="O654" s="36" t="s">
        <v>208</v>
      </c>
    </row>
    <row r="655" spans="1:15" ht="99.75" x14ac:dyDescent="0.25">
      <c r="A655" s="21" t="s">
        <v>41</v>
      </c>
      <c r="B655" s="26">
        <v>80111600</v>
      </c>
      <c r="C655" s="17" t="s">
        <v>564</v>
      </c>
      <c r="D655" s="16">
        <v>43191</v>
      </c>
      <c r="E655" s="19">
        <v>3</v>
      </c>
      <c r="F655" s="15" t="s">
        <v>240</v>
      </c>
      <c r="G655" s="15" t="s">
        <v>242</v>
      </c>
      <c r="H655" s="13">
        <v>6650366.666666667</v>
      </c>
      <c r="I655" s="12">
        <v>6650366.666666667</v>
      </c>
      <c r="J655" s="15" t="s">
        <v>48</v>
      </c>
      <c r="K655" s="15" t="s">
        <v>102</v>
      </c>
      <c r="L655" s="15" t="s">
        <v>116</v>
      </c>
      <c r="M655" s="15" t="s">
        <v>158</v>
      </c>
      <c r="N655" s="15" t="s">
        <v>112</v>
      </c>
      <c r="O655" s="36" t="s">
        <v>207</v>
      </c>
    </row>
    <row r="656" spans="1:15" ht="99.75" x14ac:dyDescent="0.25">
      <c r="A656" s="21" t="s">
        <v>41</v>
      </c>
      <c r="B656" s="26">
        <v>80111600</v>
      </c>
      <c r="C656" s="17" t="s">
        <v>565</v>
      </c>
      <c r="D656" s="16">
        <v>43191</v>
      </c>
      <c r="E656" s="19">
        <v>3</v>
      </c>
      <c r="F656" s="15" t="s">
        <v>240</v>
      </c>
      <c r="G656" s="15" t="s">
        <v>242</v>
      </c>
      <c r="H656" s="13">
        <v>6650366.666666667</v>
      </c>
      <c r="I656" s="12">
        <v>6650366.666666667</v>
      </c>
      <c r="J656" s="15" t="s">
        <v>48</v>
      </c>
      <c r="K656" s="15" t="s">
        <v>102</v>
      </c>
      <c r="L656" s="15" t="s">
        <v>116</v>
      </c>
      <c r="M656" s="15" t="s">
        <v>158</v>
      </c>
      <c r="N656" s="15" t="s">
        <v>112</v>
      </c>
      <c r="O656" s="36" t="s">
        <v>207</v>
      </c>
    </row>
    <row r="657" spans="1:15" ht="99.75" x14ac:dyDescent="0.25">
      <c r="A657" s="21" t="s">
        <v>41</v>
      </c>
      <c r="B657" s="26">
        <v>80111600</v>
      </c>
      <c r="C657" s="17" t="s">
        <v>566</v>
      </c>
      <c r="D657" s="16">
        <v>43191</v>
      </c>
      <c r="E657" s="19">
        <v>3</v>
      </c>
      <c r="F657" s="15" t="s">
        <v>240</v>
      </c>
      <c r="G657" s="15" t="s">
        <v>242</v>
      </c>
      <c r="H657" s="13">
        <v>15655000</v>
      </c>
      <c r="I657" s="12">
        <v>15655000</v>
      </c>
      <c r="J657" s="15" t="s">
        <v>48</v>
      </c>
      <c r="K657" s="15" t="s">
        <v>102</v>
      </c>
      <c r="L657" s="15" t="s">
        <v>116</v>
      </c>
      <c r="M657" s="15" t="s">
        <v>158</v>
      </c>
      <c r="N657" s="15" t="s">
        <v>112</v>
      </c>
      <c r="O657" s="36" t="s">
        <v>208</v>
      </c>
    </row>
    <row r="658" spans="1:15" ht="114" x14ac:dyDescent="0.25">
      <c r="A658" s="21" t="s">
        <v>41</v>
      </c>
      <c r="B658" s="26">
        <v>80111600</v>
      </c>
      <c r="C658" s="17" t="s">
        <v>567</v>
      </c>
      <c r="D658" s="16">
        <v>43191</v>
      </c>
      <c r="E658" s="19">
        <v>3</v>
      </c>
      <c r="F658" s="15" t="s">
        <v>240</v>
      </c>
      <c r="G658" s="15" t="s">
        <v>242</v>
      </c>
      <c r="H658" s="13">
        <v>7862333.333333333</v>
      </c>
      <c r="I658" s="12">
        <v>7862333.333333333</v>
      </c>
      <c r="J658" s="15" t="s">
        <v>48</v>
      </c>
      <c r="K658" s="15" t="s">
        <v>102</v>
      </c>
      <c r="L658" s="15" t="s">
        <v>117</v>
      </c>
      <c r="M658" s="15" t="s">
        <v>158</v>
      </c>
      <c r="N658" s="15" t="s">
        <v>112</v>
      </c>
      <c r="O658" s="36" t="s">
        <v>208</v>
      </c>
    </row>
    <row r="659" spans="1:15" ht="114" x14ac:dyDescent="0.25">
      <c r="A659" s="21" t="s">
        <v>41</v>
      </c>
      <c r="B659" s="26">
        <v>80111600</v>
      </c>
      <c r="C659" s="17" t="s">
        <v>568</v>
      </c>
      <c r="D659" s="16">
        <v>43191</v>
      </c>
      <c r="E659" s="19">
        <v>3</v>
      </c>
      <c r="F659" s="15" t="s">
        <v>240</v>
      </c>
      <c r="G659" s="15" t="s">
        <v>242</v>
      </c>
      <c r="H659" s="13">
        <v>12793333.333333334</v>
      </c>
      <c r="I659" s="12">
        <v>12793333.333333334</v>
      </c>
      <c r="J659" s="15" t="s">
        <v>48</v>
      </c>
      <c r="K659" s="15" t="s">
        <v>102</v>
      </c>
      <c r="L659" s="15" t="s">
        <v>117</v>
      </c>
      <c r="M659" s="15" t="s">
        <v>158</v>
      </c>
      <c r="N659" s="15" t="s">
        <v>112</v>
      </c>
      <c r="O659" s="36" t="s">
        <v>208</v>
      </c>
    </row>
    <row r="660" spans="1:15" ht="99.75" x14ac:dyDescent="0.25">
      <c r="A660" s="21" t="s">
        <v>41</v>
      </c>
      <c r="B660" s="26">
        <v>80111600</v>
      </c>
      <c r="C660" s="17" t="s">
        <v>569</v>
      </c>
      <c r="D660" s="16">
        <v>43160</v>
      </c>
      <c r="E660" s="19">
        <v>3</v>
      </c>
      <c r="F660" s="15" t="s">
        <v>240</v>
      </c>
      <c r="G660" s="15" t="s">
        <v>242</v>
      </c>
      <c r="H660" s="13">
        <v>17510666.666666668</v>
      </c>
      <c r="I660" s="12">
        <v>17510666.666666668</v>
      </c>
      <c r="J660" s="15" t="s">
        <v>48</v>
      </c>
      <c r="K660" s="15" t="s">
        <v>102</v>
      </c>
      <c r="L660" s="15" t="s">
        <v>114</v>
      </c>
      <c r="M660" s="15" t="s">
        <v>158</v>
      </c>
      <c r="N660" s="15" t="s">
        <v>112</v>
      </c>
      <c r="O660" s="36" t="s">
        <v>206</v>
      </c>
    </row>
    <row r="661" spans="1:15" ht="99.75" x14ac:dyDescent="0.25">
      <c r="A661" s="21" t="s">
        <v>41</v>
      </c>
      <c r="B661" s="26">
        <v>80111600</v>
      </c>
      <c r="C661" s="17" t="s">
        <v>570</v>
      </c>
      <c r="D661" s="16">
        <v>43132</v>
      </c>
      <c r="E661" s="19">
        <v>3</v>
      </c>
      <c r="F661" s="15" t="s">
        <v>240</v>
      </c>
      <c r="G661" s="15" t="s">
        <v>242</v>
      </c>
      <c r="H661" s="13">
        <v>13300000</v>
      </c>
      <c r="I661" s="12">
        <v>13300000</v>
      </c>
      <c r="J661" s="15" t="s">
        <v>48</v>
      </c>
      <c r="K661" s="15" t="s">
        <v>102</v>
      </c>
      <c r="L661" s="15" t="s">
        <v>114</v>
      </c>
      <c r="M661" s="15" t="s">
        <v>158</v>
      </c>
      <c r="N661" s="15" t="s">
        <v>112</v>
      </c>
      <c r="O661" s="36" t="s">
        <v>206</v>
      </c>
    </row>
    <row r="662" spans="1:15" ht="99.75" x14ac:dyDescent="0.25">
      <c r="A662" s="21" t="s">
        <v>41</v>
      </c>
      <c r="B662" s="26">
        <v>80111600</v>
      </c>
      <c r="C662" s="17" t="s">
        <v>571</v>
      </c>
      <c r="D662" s="16">
        <v>43160</v>
      </c>
      <c r="E662" s="19">
        <v>3</v>
      </c>
      <c r="F662" s="15" t="s">
        <v>240</v>
      </c>
      <c r="G662" s="15" t="s">
        <v>242</v>
      </c>
      <c r="H662" s="13">
        <v>12793333.333333334</v>
      </c>
      <c r="I662" s="12">
        <v>12793333.333333334</v>
      </c>
      <c r="J662" s="15" t="s">
        <v>48</v>
      </c>
      <c r="K662" s="15" t="s">
        <v>102</v>
      </c>
      <c r="L662" s="15" t="s">
        <v>114</v>
      </c>
      <c r="M662" s="15" t="s">
        <v>158</v>
      </c>
      <c r="N662" s="15" t="s">
        <v>112</v>
      </c>
      <c r="O662" s="36" t="s">
        <v>206</v>
      </c>
    </row>
    <row r="663" spans="1:15" ht="99.75" x14ac:dyDescent="0.25">
      <c r="A663" s="21" t="s">
        <v>41</v>
      </c>
      <c r="B663" s="26">
        <v>80111600</v>
      </c>
      <c r="C663" s="17" t="s">
        <v>572</v>
      </c>
      <c r="D663" s="16">
        <v>43191</v>
      </c>
      <c r="E663" s="19">
        <v>2</v>
      </c>
      <c r="F663" s="15" t="s">
        <v>240</v>
      </c>
      <c r="G663" s="15" t="s">
        <v>242</v>
      </c>
      <c r="H663" s="13">
        <v>9626666.666666666</v>
      </c>
      <c r="I663" s="12">
        <v>9626666.666666666</v>
      </c>
      <c r="J663" s="15" t="s">
        <v>48</v>
      </c>
      <c r="K663" s="15" t="s">
        <v>102</v>
      </c>
      <c r="L663" s="15" t="s">
        <v>114</v>
      </c>
      <c r="M663" s="15" t="s">
        <v>158</v>
      </c>
      <c r="N663" s="15" t="s">
        <v>112</v>
      </c>
      <c r="O663" s="36" t="s">
        <v>206</v>
      </c>
    </row>
    <row r="664" spans="1:15" ht="99.75" x14ac:dyDescent="0.25">
      <c r="A664" s="21" t="s">
        <v>41</v>
      </c>
      <c r="B664" s="26">
        <v>80111600</v>
      </c>
      <c r="C664" s="17" t="s">
        <v>573</v>
      </c>
      <c r="D664" s="16">
        <v>43191</v>
      </c>
      <c r="E664" s="19">
        <v>2</v>
      </c>
      <c r="F664" s="15" t="s">
        <v>240</v>
      </c>
      <c r="G664" s="15" t="s">
        <v>242</v>
      </c>
      <c r="H664" s="13">
        <v>8866666.666666666</v>
      </c>
      <c r="I664" s="12">
        <v>8866666.666666666</v>
      </c>
      <c r="J664" s="15" t="s">
        <v>48</v>
      </c>
      <c r="K664" s="15" t="s">
        <v>102</v>
      </c>
      <c r="L664" s="15" t="s">
        <v>114</v>
      </c>
      <c r="M664" s="15" t="s">
        <v>158</v>
      </c>
      <c r="N664" s="15" t="s">
        <v>112</v>
      </c>
      <c r="O664" s="36" t="s">
        <v>206</v>
      </c>
    </row>
    <row r="665" spans="1:15" ht="85.5" x14ac:dyDescent="0.25">
      <c r="A665" s="21" t="s">
        <v>41</v>
      </c>
      <c r="B665" s="26">
        <v>80111600</v>
      </c>
      <c r="C665" s="17" t="s">
        <v>574</v>
      </c>
      <c r="D665" s="16">
        <v>43191</v>
      </c>
      <c r="E665" s="19">
        <v>3</v>
      </c>
      <c r="F665" s="15" t="s">
        <v>240</v>
      </c>
      <c r="G665" s="15" t="s">
        <v>242</v>
      </c>
      <c r="H665" s="13">
        <v>17121200</v>
      </c>
      <c r="I665" s="12">
        <v>17121200</v>
      </c>
      <c r="J665" s="15" t="s">
        <v>48</v>
      </c>
      <c r="K665" s="15" t="s">
        <v>102</v>
      </c>
      <c r="L665" s="15" t="s">
        <v>118</v>
      </c>
      <c r="M665" s="15" t="s">
        <v>158</v>
      </c>
      <c r="N665" s="15" t="s">
        <v>112</v>
      </c>
      <c r="O665" s="36" t="s">
        <v>206</v>
      </c>
    </row>
    <row r="666" spans="1:15" ht="85.5" x14ac:dyDescent="0.25">
      <c r="A666" s="21" t="s">
        <v>41</v>
      </c>
      <c r="B666" s="26">
        <v>80111600</v>
      </c>
      <c r="C666" s="17" t="s">
        <v>575</v>
      </c>
      <c r="D666" s="16">
        <v>43160</v>
      </c>
      <c r="E666" s="19">
        <v>4</v>
      </c>
      <c r="F666" s="15" t="s">
        <v>240</v>
      </c>
      <c r="G666" s="15" t="s">
        <v>242</v>
      </c>
      <c r="H666" s="13">
        <v>10698333.333333334</v>
      </c>
      <c r="I666" s="12">
        <v>10698333.333333334</v>
      </c>
      <c r="J666" s="15" t="s">
        <v>48</v>
      </c>
      <c r="K666" s="15" t="s">
        <v>102</v>
      </c>
      <c r="L666" s="15" t="s">
        <v>118</v>
      </c>
      <c r="M666" s="15" t="s">
        <v>158</v>
      </c>
      <c r="N666" s="15" t="s">
        <v>112</v>
      </c>
      <c r="O666" s="36" t="s">
        <v>206</v>
      </c>
    </row>
    <row r="667" spans="1:15" ht="85.5" x14ac:dyDescent="0.25">
      <c r="A667" s="21" t="s">
        <v>41</v>
      </c>
      <c r="B667" s="26">
        <v>80111600</v>
      </c>
      <c r="C667" s="17" t="s">
        <v>576</v>
      </c>
      <c r="D667" s="16">
        <v>43160</v>
      </c>
      <c r="E667" s="19">
        <v>4</v>
      </c>
      <c r="F667" s="15" t="s">
        <v>240</v>
      </c>
      <c r="G667" s="15" t="s">
        <v>242</v>
      </c>
      <c r="H667" s="13">
        <v>10371666.666666666</v>
      </c>
      <c r="I667" s="12">
        <v>10371666.666666666</v>
      </c>
      <c r="J667" s="15" t="s">
        <v>48</v>
      </c>
      <c r="K667" s="15" t="s">
        <v>102</v>
      </c>
      <c r="L667" s="15" t="s">
        <v>118</v>
      </c>
      <c r="M667" s="15" t="s">
        <v>158</v>
      </c>
      <c r="N667" s="15" t="s">
        <v>112</v>
      </c>
      <c r="O667" s="36" t="s">
        <v>206</v>
      </c>
    </row>
    <row r="668" spans="1:15" ht="85.5" x14ac:dyDescent="0.25">
      <c r="A668" s="21" t="s">
        <v>41</v>
      </c>
      <c r="B668" s="26">
        <v>80111600</v>
      </c>
      <c r="C668" s="17" t="s">
        <v>577</v>
      </c>
      <c r="D668" s="16">
        <v>43160</v>
      </c>
      <c r="E668" s="19">
        <v>3</v>
      </c>
      <c r="F668" s="15" t="s">
        <v>240</v>
      </c>
      <c r="G668" s="15" t="s">
        <v>242</v>
      </c>
      <c r="H668" s="13">
        <v>9473333.333333334</v>
      </c>
      <c r="I668" s="12">
        <v>9473333.333333334</v>
      </c>
      <c r="J668" s="15" t="s">
        <v>48</v>
      </c>
      <c r="K668" s="15" t="s">
        <v>102</v>
      </c>
      <c r="L668" s="15" t="s">
        <v>118</v>
      </c>
      <c r="M668" s="15" t="s">
        <v>158</v>
      </c>
      <c r="N668" s="15" t="s">
        <v>112</v>
      </c>
      <c r="O668" s="36" t="s">
        <v>206</v>
      </c>
    </row>
    <row r="669" spans="1:15" ht="85.5" x14ac:dyDescent="0.25">
      <c r="A669" s="21" t="s">
        <v>41</v>
      </c>
      <c r="B669" s="26">
        <v>80111600</v>
      </c>
      <c r="C669" s="17" t="s">
        <v>578</v>
      </c>
      <c r="D669" s="16">
        <v>43160</v>
      </c>
      <c r="E669" s="19">
        <v>3</v>
      </c>
      <c r="F669" s="15" t="s">
        <v>240</v>
      </c>
      <c r="G669" s="15" t="s">
        <v>242</v>
      </c>
      <c r="H669" s="13">
        <v>9473333.333333334</v>
      </c>
      <c r="I669" s="12">
        <v>9473333.333333334</v>
      </c>
      <c r="J669" s="15" t="s">
        <v>48</v>
      </c>
      <c r="K669" s="15" t="s">
        <v>102</v>
      </c>
      <c r="L669" s="15" t="s">
        <v>118</v>
      </c>
      <c r="M669" s="15" t="s">
        <v>158</v>
      </c>
      <c r="N669" s="15" t="s">
        <v>112</v>
      </c>
      <c r="O669" s="36" t="s">
        <v>206</v>
      </c>
    </row>
    <row r="670" spans="1:15" ht="85.5" x14ac:dyDescent="0.25">
      <c r="A670" s="21" t="s">
        <v>41</v>
      </c>
      <c r="B670" s="26">
        <v>80111600</v>
      </c>
      <c r="C670" s="17" t="s">
        <v>579</v>
      </c>
      <c r="D670" s="16">
        <v>43191</v>
      </c>
      <c r="E670" s="19">
        <v>3</v>
      </c>
      <c r="F670" s="15" t="s">
        <v>240</v>
      </c>
      <c r="G670" s="15" t="s">
        <v>242</v>
      </c>
      <c r="H670" s="13">
        <v>8820000</v>
      </c>
      <c r="I670" s="12">
        <v>8820000</v>
      </c>
      <c r="J670" s="15" t="s">
        <v>48</v>
      </c>
      <c r="K670" s="15" t="s">
        <v>102</v>
      </c>
      <c r="L670" s="15" t="s">
        <v>118</v>
      </c>
      <c r="M670" s="15" t="s">
        <v>158</v>
      </c>
      <c r="N670" s="15" t="s">
        <v>112</v>
      </c>
      <c r="O670" s="36" t="s">
        <v>206</v>
      </c>
    </row>
    <row r="671" spans="1:15" ht="71.25" x14ac:dyDescent="0.25">
      <c r="A671" s="21" t="s">
        <v>41</v>
      </c>
      <c r="B671" s="26">
        <v>80111600</v>
      </c>
      <c r="C671" s="17" t="s">
        <v>580</v>
      </c>
      <c r="D671" s="16">
        <v>43191</v>
      </c>
      <c r="E671" s="19">
        <v>2</v>
      </c>
      <c r="F671" s="15" t="s">
        <v>240</v>
      </c>
      <c r="G671" s="15" t="s">
        <v>242</v>
      </c>
      <c r="H671" s="13">
        <v>4240133.333333333</v>
      </c>
      <c r="I671" s="12">
        <v>4240133.333333333</v>
      </c>
      <c r="J671" s="15" t="s">
        <v>48</v>
      </c>
      <c r="K671" s="15" t="s">
        <v>102</v>
      </c>
      <c r="L671" s="15" t="s">
        <v>119</v>
      </c>
      <c r="M671" s="15" t="s">
        <v>158</v>
      </c>
      <c r="N671" s="15" t="s">
        <v>112</v>
      </c>
      <c r="O671" s="36" t="s">
        <v>208</v>
      </c>
    </row>
    <row r="672" spans="1:15" ht="71.25" x14ac:dyDescent="0.25">
      <c r="A672" s="21" t="s">
        <v>41</v>
      </c>
      <c r="B672" s="26">
        <v>80111600</v>
      </c>
      <c r="C672" s="17" t="s">
        <v>581</v>
      </c>
      <c r="D672" s="16">
        <v>43160</v>
      </c>
      <c r="E672" s="19">
        <v>3</v>
      </c>
      <c r="F672" s="15" t="s">
        <v>240</v>
      </c>
      <c r="G672" s="15" t="s">
        <v>242</v>
      </c>
      <c r="H672" s="13">
        <v>4659600</v>
      </c>
      <c r="I672" s="12">
        <v>4659600</v>
      </c>
      <c r="J672" s="15" t="s">
        <v>48</v>
      </c>
      <c r="K672" s="15" t="s">
        <v>102</v>
      </c>
      <c r="L672" s="15" t="s">
        <v>119</v>
      </c>
      <c r="M672" s="15" t="s">
        <v>158</v>
      </c>
      <c r="N672" s="15" t="s">
        <v>112</v>
      </c>
      <c r="O672" s="36" t="s">
        <v>208</v>
      </c>
    </row>
    <row r="673" spans="1:15" ht="71.25" x14ac:dyDescent="0.25">
      <c r="A673" s="21" t="s">
        <v>41</v>
      </c>
      <c r="B673" s="26">
        <v>80111600</v>
      </c>
      <c r="C673" s="17" t="s">
        <v>582</v>
      </c>
      <c r="D673" s="16">
        <v>43191</v>
      </c>
      <c r="E673" s="19">
        <v>2</v>
      </c>
      <c r="F673" s="15" t="s">
        <v>240</v>
      </c>
      <c r="G673" s="15" t="s">
        <v>242</v>
      </c>
      <c r="H673" s="13">
        <v>3624133.333333333</v>
      </c>
      <c r="I673" s="12">
        <v>3624133.333333333</v>
      </c>
      <c r="J673" s="15" t="s">
        <v>48</v>
      </c>
      <c r="K673" s="15" t="s">
        <v>102</v>
      </c>
      <c r="L673" s="15" t="s">
        <v>119</v>
      </c>
      <c r="M673" s="15" t="s">
        <v>158</v>
      </c>
      <c r="N673" s="15" t="s">
        <v>112</v>
      </c>
      <c r="O673" s="36" t="s">
        <v>208</v>
      </c>
    </row>
    <row r="674" spans="1:15" ht="71.25" x14ac:dyDescent="0.25">
      <c r="A674" s="21" t="s">
        <v>41</v>
      </c>
      <c r="B674" s="26">
        <v>80111600</v>
      </c>
      <c r="C674" s="17" t="s">
        <v>583</v>
      </c>
      <c r="D674" s="16">
        <v>43160</v>
      </c>
      <c r="E674" s="19">
        <v>3</v>
      </c>
      <c r="F674" s="15" t="s">
        <v>240</v>
      </c>
      <c r="G674" s="15" t="s">
        <v>242</v>
      </c>
      <c r="H674" s="13">
        <v>4753733.333333333</v>
      </c>
      <c r="I674" s="12">
        <v>4753733.333333333</v>
      </c>
      <c r="J674" s="15" t="s">
        <v>48</v>
      </c>
      <c r="K674" s="15" t="s">
        <v>102</v>
      </c>
      <c r="L674" s="15" t="s">
        <v>119</v>
      </c>
      <c r="M674" s="15" t="s">
        <v>158</v>
      </c>
      <c r="N674" s="15" t="s">
        <v>112</v>
      </c>
      <c r="O674" s="36" t="s">
        <v>208</v>
      </c>
    </row>
    <row r="675" spans="1:15" ht="71.25" x14ac:dyDescent="0.25">
      <c r="A675" s="21" t="s">
        <v>41</v>
      </c>
      <c r="B675" s="26">
        <v>80111600</v>
      </c>
      <c r="C675" s="17" t="s">
        <v>584</v>
      </c>
      <c r="D675" s="16">
        <v>43191</v>
      </c>
      <c r="E675" s="19">
        <v>3</v>
      </c>
      <c r="F675" s="15" t="s">
        <v>240</v>
      </c>
      <c r="G675" s="15" t="s">
        <v>242</v>
      </c>
      <c r="H675" s="13">
        <v>4236000</v>
      </c>
      <c r="I675" s="12">
        <v>4236000</v>
      </c>
      <c r="J675" s="15" t="s">
        <v>48</v>
      </c>
      <c r="K675" s="15" t="s">
        <v>102</v>
      </c>
      <c r="L675" s="15" t="s">
        <v>119</v>
      </c>
      <c r="M675" s="15" t="s">
        <v>158</v>
      </c>
      <c r="N675" s="15" t="s">
        <v>112</v>
      </c>
      <c r="O675" s="36" t="s">
        <v>208</v>
      </c>
    </row>
    <row r="676" spans="1:15" ht="71.25" x14ac:dyDescent="0.25">
      <c r="A676" s="21" t="s">
        <v>41</v>
      </c>
      <c r="B676" s="26">
        <v>80111600</v>
      </c>
      <c r="C676" s="17" t="s">
        <v>585</v>
      </c>
      <c r="D676" s="16">
        <v>43191</v>
      </c>
      <c r="E676" s="19">
        <v>2</v>
      </c>
      <c r="F676" s="15" t="s">
        <v>240</v>
      </c>
      <c r="G676" s="15" t="s">
        <v>242</v>
      </c>
      <c r="H676" s="13">
        <v>3859466.6666666665</v>
      </c>
      <c r="I676" s="12">
        <v>3859466.6666666665</v>
      </c>
      <c r="J676" s="15" t="s">
        <v>48</v>
      </c>
      <c r="K676" s="15" t="s">
        <v>102</v>
      </c>
      <c r="L676" s="15" t="s">
        <v>119</v>
      </c>
      <c r="M676" s="15" t="s">
        <v>158</v>
      </c>
      <c r="N676" s="15" t="s">
        <v>112</v>
      </c>
      <c r="O676" s="36" t="s">
        <v>208</v>
      </c>
    </row>
    <row r="677" spans="1:15" ht="71.25" x14ac:dyDescent="0.25">
      <c r="A677" s="21" t="s">
        <v>41</v>
      </c>
      <c r="B677" s="26">
        <v>80111600</v>
      </c>
      <c r="C677" s="17" t="s">
        <v>586</v>
      </c>
      <c r="D677" s="16">
        <v>43191</v>
      </c>
      <c r="E677" s="19">
        <v>2</v>
      </c>
      <c r="F677" s="15" t="s">
        <v>240</v>
      </c>
      <c r="G677" s="15" t="s">
        <v>242</v>
      </c>
      <c r="H677" s="13">
        <v>3859466.6666666665</v>
      </c>
      <c r="I677" s="12">
        <v>3859466.6666666665</v>
      </c>
      <c r="J677" s="15" t="s">
        <v>48</v>
      </c>
      <c r="K677" s="15" t="s">
        <v>102</v>
      </c>
      <c r="L677" s="15" t="s">
        <v>119</v>
      </c>
      <c r="M677" s="15" t="s">
        <v>158</v>
      </c>
      <c r="N677" s="15" t="s">
        <v>112</v>
      </c>
      <c r="O677" s="36" t="s">
        <v>208</v>
      </c>
    </row>
    <row r="678" spans="1:15" ht="71.25" x14ac:dyDescent="0.25">
      <c r="A678" s="21" t="s">
        <v>41</v>
      </c>
      <c r="B678" s="26">
        <v>80111600</v>
      </c>
      <c r="C678" s="17" t="s">
        <v>587</v>
      </c>
      <c r="D678" s="16">
        <v>43191</v>
      </c>
      <c r="E678" s="19">
        <v>2</v>
      </c>
      <c r="F678" s="15" t="s">
        <v>240</v>
      </c>
      <c r="G678" s="15" t="s">
        <v>242</v>
      </c>
      <c r="H678" s="13">
        <v>3859466.6666666665</v>
      </c>
      <c r="I678" s="12">
        <v>3859466.6666666665</v>
      </c>
      <c r="J678" s="15" t="s">
        <v>48</v>
      </c>
      <c r="K678" s="15" t="s">
        <v>102</v>
      </c>
      <c r="L678" s="15" t="s">
        <v>119</v>
      </c>
      <c r="M678" s="15" t="s">
        <v>158</v>
      </c>
      <c r="N678" s="15" t="s">
        <v>112</v>
      </c>
      <c r="O678" s="36" t="s">
        <v>208</v>
      </c>
    </row>
    <row r="679" spans="1:15" ht="71.25" x14ac:dyDescent="0.25">
      <c r="A679" s="21" t="s">
        <v>41</v>
      </c>
      <c r="B679" s="26">
        <v>80111600</v>
      </c>
      <c r="C679" s="17" t="s">
        <v>588</v>
      </c>
      <c r="D679" s="16">
        <v>43191</v>
      </c>
      <c r="E679" s="19">
        <v>2</v>
      </c>
      <c r="F679" s="15" t="s">
        <v>240</v>
      </c>
      <c r="G679" s="15" t="s">
        <v>242</v>
      </c>
      <c r="H679" s="13">
        <v>3859466.6666666665</v>
      </c>
      <c r="I679" s="12">
        <v>3859466.6666666665</v>
      </c>
      <c r="J679" s="15" t="s">
        <v>48</v>
      </c>
      <c r="K679" s="15" t="s">
        <v>102</v>
      </c>
      <c r="L679" s="15" t="s">
        <v>119</v>
      </c>
      <c r="M679" s="15" t="s">
        <v>158</v>
      </c>
      <c r="N679" s="15" t="s">
        <v>112</v>
      </c>
      <c r="O679" s="36" t="s">
        <v>208</v>
      </c>
    </row>
    <row r="680" spans="1:15" ht="71.25" x14ac:dyDescent="0.25">
      <c r="A680" s="21" t="s">
        <v>41</v>
      </c>
      <c r="B680" s="26">
        <v>80111600</v>
      </c>
      <c r="C680" s="17" t="s">
        <v>589</v>
      </c>
      <c r="D680" s="16">
        <v>43191</v>
      </c>
      <c r="E680" s="19">
        <v>2</v>
      </c>
      <c r="F680" s="15" t="s">
        <v>240</v>
      </c>
      <c r="G680" s="15" t="s">
        <v>242</v>
      </c>
      <c r="H680" s="13">
        <v>3859466.6666666665</v>
      </c>
      <c r="I680" s="12">
        <v>3859466.6666666665</v>
      </c>
      <c r="J680" s="15" t="s">
        <v>48</v>
      </c>
      <c r="K680" s="15" t="s">
        <v>102</v>
      </c>
      <c r="L680" s="15" t="s">
        <v>119</v>
      </c>
      <c r="M680" s="15" t="s">
        <v>158</v>
      </c>
      <c r="N680" s="15" t="s">
        <v>112</v>
      </c>
      <c r="O680" s="36" t="s">
        <v>208</v>
      </c>
    </row>
    <row r="681" spans="1:15" ht="71.25" x14ac:dyDescent="0.25">
      <c r="A681" s="21" t="s">
        <v>41</v>
      </c>
      <c r="B681" s="26">
        <v>80111600</v>
      </c>
      <c r="C681" s="17" t="s">
        <v>590</v>
      </c>
      <c r="D681" s="16">
        <v>43191</v>
      </c>
      <c r="E681" s="19">
        <v>2</v>
      </c>
      <c r="F681" s="15" t="s">
        <v>240</v>
      </c>
      <c r="G681" s="15" t="s">
        <v>242</v>
      </c>
      <c r="H681" s="13">
        <v>3859466.6666666665</v>
      </c>
      <c r="I681" s="12">
        <v>3859466.6666666665</v>
      </c>
      <c r="J681" s="15" t="s">
        <v>48</v>
      </c>
      <c r="K681" s="15" t="s">
        <v>102</v>
      </c>
      <c r="L681" s="15" t="s">
        <v>119</v>
      </c>
      <c r="M681" s="15" t="s">
        <v>158</v>
      </c>
      <c r="N681" s="15" t="s">
        <v>112</v>
      </c>
      <c r="O681" s="36" t="s">
        <v>208</v>
      </c>
    </row>
    <row r="682" spans="1:15" ht="71.25" x14ac:dyDescent="0.25">
      <c r="A682" s="21" t="s">
        <v>41</v>
      </c>
      <c r="B682" s="26">
        <v>80111600</v>
      </c>
      <c r="C682" s="17" t="s">
        <v>591</v>
      </c>
      <c r="D682" s="16">
        <v>43191</v>
      </c>
      <c r="E682" s="19">
        <v>2</v>
      </c>
      <c r="F682" s="15" t="s">
        <v>240</v>
      </c>
      <c r="G682" s="15" t="s">
        <v>242</v>
      </c>
      <c r="H682" s="13">
        <v>3718266.6666666665</v>
      </c>
      <c r="I682" s="12">
        <v>3718266.6666666665</v>
      </c>
      <c r="J682" s="15" t="s">
        <v>48</v>
      </c>
      <c r="K682" s="15" t="s">
        <v>102</v>
      </c>
      <c r="L682" s="15" t="s">
        <v>119</v>
      </c>
      <c r="M682" s="15" t="s">
        <v>158</v>
      </c>
      <c r="N682" s="15" t="s">
        <v>112</v>
      </c>
      <c r="O682" s="36" t="s">
        <v>208</v>
      </c>
    </row>
    <row r="683" spans="1:15" ht="71.25" x14ac:dyDescent="0.25">
      <c r="A683" s="21" t="s">
        <v>41</v>
      </c>
      <c r="B683" s="26">
        <v>80111600</v>
      </c>
      <c r="C683" s="17" t="s">
        <v>592</v>
      </c>
      <c r="D683" s="16">
        <v>43191</v>
      </c>
      <c r="E683" s="19">
        <v>2</v>
      </c>
      <c r="F683" s="15" t="s">
        <v>240</v>
      </c>
      <c r="G683" s="15" t="s">
        <v>242</v>
      </c>
      <c r="H683" s="13">
        <v>3671200</v>
      </c>
      <c r="I683" s="12">
        <v>3671200</v>
      </c>
      <c r="J683" s="15" t="s">
        <v>48</v>
      </c>
      <c r="K683" s="15" t="s">
        <v>102</v>
      </c>
      <c r="L683" s="15" t="s">
        <v>119</v>
      </c>
      <c r="M683" s="15" t="s">
        <v>158</v>
      </c>
      <c r="N683" s="15" t="s">
        <v>112</v>
      </c>
      <c r="O683" s="36" t="s">
        <v>208</v>
      </c>
    </row>
    <row r="684" spans="1:15" ht="71.25" x14ac:dyDescent="0.25">
      <c r="A684" s="21" t="s">
        <v>41</v>
      </c>
      <c r="B684" s="26">
        <v>80111600</v>
      </c>
      <c r="C684" s="17" t="s">
        <v>593</v>
      </c>
      <c r="D684" s="16">
        <v>43191</v>
      </c>
      <c r="E684" s="19">
        <v>2</v>
      </c>
      <c r="F684" s="15" t="s">
        <v>240</v>
      </c>
      <c r="G684" s="15" t="s">
        <v>242</v>
      </c>
      <c r="H684" s="13">
        <v>3671200</v>
      </c>
      <c r="I684" s="12">
        <v>3671200</v>
      </c>
      <c r="J684" s="15" t="s">
        <v>48</v>
      </c>
      <c r="K684" s="15" t="s">
        <v>102</v>
      </c>
      <c r="L684" s="15" t="s">
        <v>119</v>
      </c>
      <c r="M684" s="15" t="s">
        <v>158</v>
      </c>
      <c r="N684" s="15" t="s">
        <v>112</v>
      </c>
      <c r="O684" s="36" t="s">
        <v>208</v>
      </c>
    </row>
    <row r="685" spans="1:15" ht="71.25" x14ac:dyDescent="0.25">
      <c r="A685" s="21" t="s">
        <v>41</v>
      </c>
      <c r="B685" s="26">
        <v>80111600</v>
      </c>
      <c r="C685" s="17" t="s">
        <v>594</v>
      </c>
      <c r="D685" s="16">
        <v>43191</v>
      </c>
      <c r="E685" s="19">
        <v>2</v>
      </c>
      <c r="F685" s="15" t="s">
        <v>240</v>
      </c>
      <c r="G685" s="15" t="s">
        <v>242</v>
      </c>
      <c r="H685" s="13">
        <v>3294666.6666666665</v>
      </c>
      <c r="I685" s="12">
        <v>3294666.6666666665</v>
      </c>
      <c r="J685" s="15" t="s">
        <v>48</v>
      </c>
      <c r="K685" s="15" t="s">
        <v>102</v>
      </c>
      <c r="L685" s="15" t="s">
        <v>119</v>
      </c>
      <c r="M685" s="15" t="s">
        <v>158</v>
      </c>
      <c r="N685" s="15" t="s">
        <v>112</v>
      </c>
      <c r="O685" s="36" t="s">
        <v>208</v>
      </c>
    </row>
    <row r="686" spans="1:15" ht="71.25" x14ac:dyDescent="0.25">
      <c r="A686" s="21" t="s">
        <v>41</v>
      </c>
      <c r="B686" s="26">
        <v>80111600</v>
      </c>
      <c r="C686" s="17" t="s">
        <v>595</v>
      </c>
      <c r="D686" s="16">
        <v>43191</v>
      </c>
      <c r="E686" s="19">
        <v>2</v>
      </c>
      <c r="F686" s="15" t="s">
        <v>240</v>
      </c>
      <c r="G686" s="15" t="s">
        <v>242</v>
      </c>
      <c r="H686" s="13">
        <v>2871066.6666666665</v>
      </c>
      <c r="I686" s="12">
        <v>2871066.6666666665</v>
      </c>
      <c r="J686" s="15" t="s">
        <v>48</v>
      </c>
      <c r="K686" s="15" t="s">
        <v>102</v>
      </c>
      <c r="L686" s="15" t="s">
        <v>119</v>
      </c>
      <c r="M686" s="15" t="s">
        <v>158</v>
      </c>
      <c r="N686" s="15" t="s">
        <v>112</v>
      </c>
      <c r="O686" s="36" t="s">
        <v>208</v>
      </c>
    </row>
    <row r="687" spans="1:15" ht="99.75" x14ac:dyDescent="0.25">
      <c r="A687" s="21" t="s">
        <v>41</v>
      </c>
      <c r="B687" s="26">
        <v>80111600</v>
      </c>
      <c r="C687" s="17" t="s">
        <v>596</v>
      </c>
      <c r="D687" s="16">
        <v>43282</v>
      </c>
      <c r="E687" s="19">
        <v>8</v>
      </c>
      <c r="F687" s="15" t="s">
        <v>240</v>
      </c>
      <c r="G687" s="15" t="s">
        <v>242</v>
      </c>
      <c r="H687" s="13">
        <v>33776000</v>
      </c>
      <c r="I687" s="12">
        <v>25332000</v>
      </c>
      <c r="J687" s="15" t="s">
        <v>48</v>
      </c>
      <c r="K687" s="15" t="s">
        <v>102</v>
      </c>
      <c r="L687" s="15" t="s">
        <v>113</v>
      </c>
      <c r="M687" s="15" t="s">
        <v>158</v>
      </c>
      <c r="N687" s="15" t="s">
        <v>112</v>
      </c>
      <c r="O687" s="36" t="s">
        <v>205</v>
      </c>
    </row>
    <row r="688" spans="1:15" ht="99.75" x14ac:dyDescent="0.25">
      <c r="A688" s="21" t="s">
        <v>41</v>
      </c>
      <c r="B688" s="26">
        <v>80111600</v>
      </c>
      <c r="C688" s="17" t="s">
        <v>597</v>
      </c>
      <c r="D688" s="16">
        <v>43252</v>
      </c>
      <c r="E688" s="19">
        <v>8</v>
      </c>
      <c r="F688" s="15" t="s">
        <v>240</v>
      </c>
      <c r="G688" s="15" t="s">
        <v>242</v>
      </c>
      <c r="H688" s="13">
        <v>19056000</v>
      </c>
      <c r="I688" s="12">
        <v>14292000</v>
      </c>
      <c r="J688" s="15" t="s">
        <v>48</v>
      </c>
      <c r="K688" s="15" t="s">
        <v>102</v>
      </c>
      <c r="L688" s="15" t="s">
        <v>113</v>
      </c>
      <c r="M688" s="15" t="s">
        <v>158</v>
      </c>
      <c r="N688" s="15" t="s">
        <v>112</v>
      </c>
      <c r="O688" s="36" t="s">
        <v>205</v>
      </c>
    </row>
    <row r="689" spans="1:15" ht="99.75" x14ac:dyDescent="0.25">
      <c r="A689" s="21" t="s">
        <v>41</v>
      </c>
      <c r="B689" s="26">
        <v>80111600</v>
      </c>
      <c r="C689" s="17" t="s">
        <v>598</v>
      </c>
      <c r="D689" s="16">
        <v>43252</v>
      </c>
      <c r="E689" s="19">
        <v>8</v>
      </c>
      <c r="F689" s="15" t="s">
        <v>240</v>
      </c>
      <c r="G689" s="15" t="s">
        <v>242</v>
      </c>
      <c r="H689" s="13">
        <v>19056000</v>
      </c>
      <c r="I689" s="12">
        <v>14292000</v>
      </c>
      <c r="J689" s="15" t="s">
        <v>48</v>
      </c>
      <c r="K689" s="15" t="s">
        <v>102</v>
      </c>
      <c r="L689" s="15" t="s">
        <v>113</v>
      </c>
      <c r="M689" s="15" t="s">
        <v>158</v>
      </c>
      <c r="N689" s="15" t="s">
        <v>112</v>
      </c>
      <c r="O689" s="36" t="s">
        <v>205</v>
      </c>
    </row>
    <row r="690" spans="1:15" ht="99.75" x14ac:dyDescent="0.25">
      <c r="A690" s="21" t="s">
        <v>41</v>
      </c>
      <c r="B690" s="26">
        <v>80111600</v>
      </c>
      <c r="C690" s="17" t="s">
        <v>599</v>
      </c>
      <c r="D690" s="16">
        <v>43252</v>
      </c>
      <c r="E690" s="19">
        <v>8</v>
      </c>
      <c r="F690" s="15" t="s">
        <v>240</v>
      </c>
      <c r="G690" s="15" t="s">
        <v>242</v>
      </c>
      <c r="H690" s="13">
        <v>19056000</v>
      </c>
      <c r="I690" s="12">
        <v>14292000</v>
      </c>
      <c r="J690" s="15" t="s">
        <v>48</v>
      </c>
      <c r="K690" s="15" t="s">
        <v>102</v>
      </c>
      <c r="L690" s="15" t="s">
        <v>113</v>
      </c>
      <c r="M690" s="15" t="s">
        <v>158</v>
      </c>
      <c r="N690" s="15" t="s">
        <v>112</v>
      </c>
      <c r="O690" s="36" t="s">
        <v>205</v>
      </c>
    </row>
    <row r="691" spans="1:15" ht="99.75" x14ac:dyDescent="0.25">
      <c r="A691" s="21" t="s">
        <v>41</v>
      </c>
      <c r="B691" s="26">
        <v>80111600</v>
      </c>
      <c r="C691" s="17" t="s">
        <v>600</v>
      </c>
      <c r="D691" s="16">
        <v>43252</v>
      </c>
      <c r="E691" s="19">
        <v>8</v>
      </c>
      <c r="F691" s="15" t="s">
        <v>240</v>
      </c>
      <c r="G691" s="15" t="s">
        <v>242</v>
      </c>
      <c r="H691" s="13">
        <v>19056000</v>
      </c>
      <c r="I691" s="12">
        <v>14292000</v>
      </c>
      <c r="J691" s="15" t="s">
        <v>48</v>
      </c>
      <c r="K691" s="15" t="s">
        <v>102</v>
      </c>
      <c r="L691" s="15" t="s">
        <v>113</v>
      </c>
      <c r="M691" s="15" t="s">
        <v>158</v>
      </c>
      <c r="N691" s="15" t="s">
        <v>112</v>
      </c>
      <c r="O691" s="36" t="s">
        <v>205</v>
      </c>
    </row>
    <row r="692" spans="1:15" ht="99.75" x14ac:dyDescent="0.25">
      <c r="A692" s="21" t="s">
        <v>41</v>
      </c>
      <c r="B692" s="26">
        <v>80111600</v>
      </c>
      <c r="C692" s="17" t="s">
        <v>601</v>
      </c>
      <c r="D692" s="16">
        <v>43252</v>
      </c>
      <c r="E692" s="19">
        <v>8</v>
      </c>
      <c r="F692" s="15" t="s">
        <v>240</v>
      </c>
      <c r="G692" s="15" t="s">
        <v>242</v>
      </c>
      <c r="H692" s="13">
        <v>19056000</v>
      </c>
      <c r="I692" s="12">
        <v>14292000</v>
      </c>
      <c r="J692" s="15" t="s">
        <v>48</v>
      </c>
      <c r="K692" s="15" t="s">
        <v>102</v>
      </c>
      <c r="L692" s="15" t="s">
        <v>113</v>
      </c>
      <c r="M692" s="15" t="s">
        <v>158</v>
      </c>
      <c r="N692" s="15" t="s">
        <v>112</v>
      </c>
      <c r="O692" s="36" t="s">
        <v>205</v>
      </c>
    </row>
    <row r="693" spans="1:15" ht="99.75" x14ac:dyDescent="0.25">
      <c r="A693" s="21" t="s">
        <v>41</v>
      </c>
      <c r="B693" s="26">
        <v>80111600</v>
      </c>
      <c r="C693" s="17" t="s">
        <v>602</v>
      </c>
      <c r="D693" s="16">
        <v>43252</v>
      </c>
      <c r="E693" s="19">
        <v>8</v>
      </c>
      <c r="F693" s="15" t="s">
        <v>240</v>
      </c>
      <c r="G693" s="15" t="s">
        <v>242</v>
      </c>
      <c r="H693" s="13">
        <v>19056000</v>
      </c>
      <c r="I693" s="12">
        <v>14292000</v>
      </c>
      <c r="J693" s="15" t="s">
        <v>48</v>
      </c>
      <c r="K693" s="15" t="s">
        <v>102</v>
      </c>
      <c r="L693" s="15" t="s">
        <v>113</v>
      </c>
      <c r="M693" s="15" t="s">
        <v>158</v>
      </c>
      <c r="N693" s="15" t="s">
        <v>112</v>
      </c>
      <c r="O693" s="36" t="s">
        <v>205</v>
      </c>
    </row>
    <row r="694" spans="1:15" ht="99.75" x14ac:dyDescent="0.25">
      <c r="A694" s="21" t="s">
        <v>41</v>
      </c>
      <c r="B694" s="26">
        <v>80111600</v>
      </c>
      <c r="C694" s="17" t="s">
        <v>603</v>
      </c>
      <c r="D694" s="16">
        <v>43282</v>
      </c>
      <c r="E694" s="19">
        <v>8</v>
      </c>
      <c r="F694" s="15" t="s">
        <v>240</v>
      </c>
      <c r="G694" s="15" t="s">
        <v>242</v>
      </c>
      <c r="H694" s="13">
        <v>14560000</v>
      </c>
      <c r="I694" s="12">
        <v>10920000</v>
      </c>
      <c r="J694" s="15" t="s">
        <v>48</v>
      </c>
      <c r="K694" s="15" t="s">
        <v>102</v>
      </c>
      <c r="L694" s="15" t="s">
        <v>113</v>
      </c>
      <c r="M694" s="15" t="s">
        <v>158</v>
      </c>
      <c r="N694" s="15" t="s">
        <v>112</v>
      </c>
      <c r="O694" s="36" t="s">
        <v>205</v>
      </c>
    </row>
    <row r="695" spans="1:15" ht="99.75" x14ac:dyDescent="0.25">
      <c r="A695" s="21" t="s">
        <v>41</v>
      </c>
      <c r="B695" s="26">
        <v>80111600</v>
      </c>
      <c r="C695" s="17" t="s">
        <v>604</v>
      </c>
      <c r="D695" s="16">
        <v>43282</v>
      </c>
      <c r="E695" s="19">
        <v>8</v>
      </c>
      <c r="F695" s="15" t="s">
        <v>240</v>
      </c>
      <c r="G695" s="15" t="s">
        <v>242</v>
      </c>
      <c r="H695" s="13">
        <v>14560000</v>
      </c>
      <c r="I695" s="12">
        <v>10920000</v>
      </c>
      <c r="J695" s="15" t="s">
        <v>48</v>
      </c>
      <c r="K695" s="15" t="s">
        <v>102</v>
      </c>
      <c r="L695" s="15" t="s">
        <v>113</v>
      </c>
      <c r="M695" s="15" t="s">
        <v>158</v>
      </c>
      <c r="N695" s="15" t="s">
        <v>112</v>
      </c>
      <c r="O695" s="36" t="s">
        <v>205</v>
      </c>
    </row>
    <row r="696" spans="1:15" ht="99.75" x14ac:dyDescent="0.25">
      <c r="A696" s="21" t="s">
        <v>41</v>
      </c>
      <c r="B696" s="26">
        <v>80111600</v>
      </c>
      <c r="C696" s="17" t="s">
        <v>605</v>
      </c>
      <c r="D696" s="16">
        <v>43282</v>
      </c>
      <c r="E696" s="19">
        <v>8</v>
      </c>
      <c r="F696" s="15" t="s">
        <v>240</v>
      </c>
      <c r="G696" s="15" t="s">
        <v>242</v>
      </c>
      <c r="H696" s="13">
        <v>14560000</v>
      </c>
      <c r="I696" s="12">
        <v>10920000</v>
      </c>
      <c r="J696" s="15" t="s">
        <v>48</v>
      </c>
      <c r="K696" s="15" t="s">
        <v>102</v>
      </c>
      <c r="L696" s="15" t="s">
        <v>113</v>
      </c>
      <c r="M696" s="15" t="s">
        <v>158</v>
      </c>
      <c r="N696" s="15" t="s">
        <v>112</v>
      </c>
      <c r="O696" s="36" t="s">
        <v>205</v>
      </c>
    </row>
    <row r="697" spans="1:15" ht="99.75" x14ac:dyDescent="0.25">
      <c r="A697" s="21" t="s">
        <v>41</v>
      </c>
      <c r="B697" s="26">
        <v>80111600</v>
      </c>
      <c r="C697" s="17" t="s">
        <v>606</v>
      </c>
      <c r="D697" s="16">
        <v>43282</v>
      </c>
      <c r="E697" s="19">
        <v>8</v>
      </c>
      <c r="F697" s="15" t="s">
        <v>240</v>
      </c>
      <c r="G697" s="15" t="s">
        <v>242</v>
      </c>
      <c r="H697" s="13">
        <v>14560000</v>
      </c>
      <c r="I697" s="12">
        <v>10920000</v>
      </c>
      <c r="J697" s="15" t="s">
        <v>48</v>
      </c>
      <c r="K697" s="15" t="s">
        <v>102</v>
      </c>
      <c r="L697" s="15" t="s">
        <v>113</v>
      </c>
      <c r="M697" s="15" t="s">
        <v>158</v>
      </c>
      <c r="N697" s="15" t="s">
        <v>112</v>
      </c>
      <c r="O697" s="36" t="s">
        <v>205</v>
      </c>
    </row>
    <row r="698" spans="1:15" ht="99.75" x14ac:dyDescent="0.25">
      <c r="A698" s="21" t="s">
        <v>41</v>
      </c>
      <c r="B698" s="26">
        <v>80111600</v>
      </c>
      <c r="C698" s="17" t="s">
        <v>607</v>
      </c>
      <c r="D698" s="16">
        <v>43282</v>
      </c>
      <c r="E698" s="19">
        <v>8</v>
      </c>
      <c r="F698" s="15" t="s">
        <v>240</v>
      </c>
      <c r="G698" s="15" t="s">
        <v>242</v>
      </c>
      <c r="H698" s="13">
        <v>14560000</v>
      </c>
      <c r="I698" s="12">
        <v>10920000</v>
      </c>
      <c r="J698" s="15" t="s">
        <v>48</v>
      </c>
      <c r="K698" s="15" t="s">
        <v>102</v>
      </c>
      <c r="L698" s="15" t="s">
        <v>113</v>
      </c>
      <c r="M698" s="15" t="s">
        <v>158</v>
      </c>
      <c r="N698" s="15" t="s">
        <v>112</v>
      </c>
      <c r="O698" s="36" t="s">
        <v>205</v>
      </c>
    </row>
    <row r="699" spans="1:15" ht="99.75" x14ac:dyDescent="0.25">
      <c r="A699" s="21" t="s">
        <v>41</v>
      </c>
      <c r="B699" s="26">
        <v>80111600</v>
      </c>
      <c r="C699" s="17" t="s">
        <v>608</v>
      </c>
      <c r="D699" s="16">
        <v>43282</v>
      </c>
      <c r="E699" s="19">
        <v>8</v>
      </c>
      <c r="F699" s="15" t="s">
        <v>240</v>
      </c>
      <c r="G699" s="15" t="s">
        <v>242</v>
      </c>
      <c r="H699" s="13">
        <v>14560000</v>
      </c>
      <c r="I699" s="12">
        <v>10920000</v>
      </c>
      <c r="J699" s="15" t="s">
        <v>48</v>
      </c>
      <c r="K699" s="15" t="s">
        <v>102</v>
      </c>
      <c r="L699" s="15" t="s">
        <v>113</v>
      </c>
      <c r="M699" s="15" t="s">
        <v>158</v>
      </c>
      <c r="N699" s="15" t="s">
        <v>112</v>
      </c>
      <c r="O699" s="36" t="s">
        <v>205</v>
      </c>
    </row>
    <row r="700" spans="1:15" ht="85.5" x14ac:dyDescent="0.25">
      <c r="A700" s="21" t="s">
        <v>41</v>
      </c>
      <c r="B700" s="26">
        <v>80111600</v>
      </c>
      <c r="C700" s="17" t="s">
        <v>609</v>
      </c>
      <c r="D700" s="16">
        <v>43282</v>
      </c>
      <c r="E700" s="19">
        <v>8</v>
      </c>
      <c r="F700" s="15" t="s">
        <v>240</v>
      </c>
      <c r="G700" s="15" t="s">
        <v>242</v>
      </c>
      <c r="H700" s="13">
        <v>42016000</v>
      </c>
      <c r="I700" s="12">
        <v>31512000</v>
      </c>
      <c r="J700" s="15" t="s">
        <v>48</v>
      </c>
      <c r="K700" s="15" t="s">
        <v>102</v>
      </c>
      <c r="L700" s="15" t="s">
        <v>115</v>
      </c>
      <c r="M700" s="15" t="s">
        <v>158</v>
      </c>
      <c r="N700" s="15" t="s">
        <v>112</v>
      </c>
      <c r="O700" s="36" t="s">
        <v>208</v>
      </c>
    </row>
    <row r="701" spans="1:15" ht="99.75" x14ac:dyDescent="0.25">
      <c r="A701" s="21" t="s">
        <v>41</v>
      </c>
      <c r="B701" s="26">
        <v>80111600</v>
      </c>
      <c r="C701" s="17" t="s">
        <v>610</v>
      </c>
      <c r="D701" s="16">
        <v>43282</v>
      </c>
      <c r="E701" s="19">
        <v>8</v>
      </c>
      <c r="F701" s="15" t="s">
        <v>240</v>
      </c>
      <c r="G701" s="15" t="s">
        <v>242</v>
      </c>
      <c r="H701" s="13">
        <v>16112000</v>
      </c>
      <c r="I701" s="12">
        <v>12084000</v>
      </c>
      <c r="J701" s="15" t="s">
        <v>48</v>
      </c>
      <c r="K701" s="15" t="s">
        <v>102</v>
      </c>
      <c r="L701" s="15" t="s">
        <v>116</v>
      </c>
      <c r="M701" s="15" t="s">
        <v>158</v>
      </c>
      <c r="N701" s="15" t="s">
        <v>112</v>
      </c>
      <c r="O701" s="36" t="s">
        <v>207</v>
      </c>
    </row>
    <row r="702" spans="1:15" ht="99.75" x14ac:dyDescent="0.25">
      <c r="A702" s="21" t="s">
        <v>41</v>
      </c>
      <c r="B702" s="26">
        <v>80111600</v>
      </c>
      <c r="C702" s="17" t="s">
        <v>611</v>
      </c>
      <c r="D702" s="16">
        <v>43282</v>
      </c>
      <c r="E702" s="19">
        <v>8</v>
      </c>
      <c r="F702" s="15" t="s">
        <v>240</v>
      </c>
      <c r="G702" s="15" t="s">
        <v>242</v>
      </c>
      <c r="H702" s="13">
        <v>16112000</v>
      </c>
      <c r="I702" s="12">
        <v>12084000</v>
      </c>
      <c r="J702" s="15" t="s">
        <v>48</v>
      </c>
      <c r="K702" s="15" t="s">
        <v>102</v>
      </c>
      <c r="L702" s="15" t="s">
        <v>116</v>
      </c>
      <c r="M702" s="15" t="s">
        <v>158</v>
      </c>
      <c r="N702" s="15" t="s">
        <v>112</v>
      </c>
      <c r="O702" s="36" t="s">
        <v>207</v>
      </c>
    </row>
    <row r="703" spans="1:15" ht="99.75" x14ac:dyDescent="0.25">
      <c r="A703" s="21" t="s">
        <v>41</v>
      </c>
      <c r="B703" s="26">
        <v>80111600</v>
      </c>
      <c r="C703" s="17" t="s">
        <v>612</v>
      </c>
      <c r="D703" s="16">
        <v>43282</v>
      </c>
      <c r="E703" s="19">
        <v>8</v>
      </c>
      <c r="F703" s="15" t="s">
        <v>240</v>
      </c>
      <c r="G703" s="15" t="s">
        <v>242</v>
      </c>
      <c r="H703" s="13">
        <v>46448000</v>
      </c>
      <c r="I703" s="12">
        <v>34836000</v>
      </c>
      <c r="J703" s="15" t="s">
        <v>48</v>
      </c>
      <c r="K703" s="15" t="s">
        <v>102</v>
      </c>
      <c r="L703" s="15" t="s">
        <v>116</v>
      </c>
      <c r="M703" s="15" t="s">
        <v>158</v>
      </c>
      <c r="N703" s="15" t="s">
        <v>112</v>
      </c>
      <c r="O703" s="36" t="s">
        <v>208</v>
      </c>
    </row>
    <row r="704" spans="1:15" ht="114" x14ac:dyDescent="0.25">
      <c r="A704" s="21" t="s">
        <v>41</v>
      </c>
      <c r="B704" s="26">
        <v>80111600</v>
      </c>
      <c r="C704" s="17" t="s">
        <v>613</v>
      </c>
      <c r="D704" s="16">
        <v>43282</v>
      </c>
      <c r="E704" s="19">
        <v>8</v>
      </c>
      <c r="F704" s="15" t="s">
        <v>240</v>
      </c>
      <c r="G704" s="15" t="s">
        <v>242</v>
      </c>
      <c r="H704" s="13">
        <v>19056000</v>
      </c>
      <c r="I704" s="12">
        <v>14292000</v>
      </c>
      <c r="J704" s="15" t="s">
        <v>48</v>
      </c>
      <c r="K704" s="15" t="s">
        <v>102</v>
      </c>
      <c r="L704" s="15" t="s">
        <v>117</v>
      </c>
      <c r="M704" s="15" t="s">
        <v>158</v>
      </c>
      <c r="N704" s="15" t="s">
        <v>112</v>
      </c>
      <c r="O704" s="36" t="s">
        <v>208</v>
      </c>
    </row>
    <row r="705" spans="1:15" ht="114" x14ac:dyDescent="0.25">
      <c r="A705" s="21" t="s">
        <v>41</v>
      </c>
      <c r="B705" s="26">
        <v>80111600</v>
      </c>
      <c r="C705" s="17" t="s">
        <v>614</v>
      </c>
      <c r="D705" s="16">
        <v>43282</v>
      </c>
      <c r="E705" s="19">
        <v>8</v>
      </c>
      <c r="F705" s="15" t="s">
        <v>240</v>
      </c>
      <c r="G705" s="15" t="s">
        <v>242</v>
      </c>
      <c r="H705" s="13">
        <v>33776000</v>
      </c>
      <c r="I705" s="12">
        <v>25332000</v>
      </c>
      <c r="J705" s="15" t="s">
        <v>48</v>
      </c>
      <c r="K705" s="15" t="s">
        <v>102</v>
      </c>
      <c r="L705" s="15" t="s">
        <v>117</v>
      </c>
      <c r="M705" s="15" t="s">
        <v>158</v>
      </c>
      <c r="N705" s="15" t="s">
        <v>112</v>
      </c>
      <c r="O705" s="36" t="s">
        <v>208</v>
      </c>
    </row>
    <row r="706" spans="1:15" ht="99.75" x14ac:dyDescent="0.25">
      <c r="A706" s="21" t="s">
        <v>41</v>
      </c>
      <c r="B706" s="26">
        <v>80111600</v>
      </c>
      <c r="C706" s="17" t="s">
        <v>615</v>
      </c>
      <c r="D706" s="16">
        <v>43252</v>
      </c>
      <c r="E706" s="19">
        <v>8</v>
      </c>
      <c r="F706" s="15" t="s">
        <v>240</v>
      </c>
      <c r="G706" s="15" t="s">
        <v>242</v>
      </c>
      <c r="H706" s="13">
        <v>42016000</v>
      </c>
      <c r="I706" s="12">
        <v>31512000</v>
      </c>
      <c r="J706" s="15" t="s">
        <v>48</v>
      </c>
      <c r="K706" s="15" t="s">
        <v>102</v>
      </c>
      <c r="L706" s="15" t="s">
        <v>114</v>
      </c>
      <c r="M706" s="15" t="s">
        <v>158</v>
      </c>
      <c r="N706" s="15" t="s">
        <v>112</v>
      </c>
      <c r="O706" s="36" t="s">
        <v>206</v>
      </c>
    </row>
    <row r="707" spans="1:15" ht="99.75" x14ac:dyDescent="0.25">
      <c r="A707" s="21" t="s">
        <v>41</v>
      </c>
      <c r="B707" s="26">
        <v>80111600</v>
      </c>
      <c r="C707" s="17" t="s">
        <v>616</v>
      </c>
      <c r="D707" s="16">
        <v>43252</v>
      </c>
      <c r="E707" s="19">
        <v>8</v>
      </c>
      <c r="F707" s="15" t="s">
        <v>240</v>
      </c>
      <c r="G707" s="15" t="s">
        <v>242</v>
      </c>
      <c r="H707" s="13">
        <v>31616000</v>
      </c>
      <c r="I707" s="12">
        <v>23712000</v>
      </c>
      <c r="J707" s="15" t="s">
        <v>48</v>
      </c>
      <c r="K707" s="15" t="s">
        <v>102</v>
      </c>
      <c r="L707" s="15" t="s">
        <v>114</v>
      </c>
      <c r="M707" s="15" t="s">
        <v>158</v>
      </c>
      <c r="N707" s="15" t="s">
        <v>112</v>
      </c>
      <c r="O707" s="36" t="s">
        <v>206</v>
      </c>
    </row>
    <row r="708" spans="1:15" ht="99.75" x14ac:dyDescent="0.25">
      <c r="A708" s="21" t="s">
        <v>41</v>
      </c>
      <c r="B708" s="26">
        <v>80111600</v>
      </c>
      <c r="C708" s="17" t="s">
        <v>617</v>
      </c>
      <c r="D708" s="16">
        <v>43252</v>
      </c>
      <c r="E708" s="19">
        <v>8</v>
      </c>
      <c r="F708" s="15" t="s">
        <v>240</v>
      </c>
      <c r="G708" s="15" t="s">
        <v>242</v>
      </c>
      <c r="H708" s="13">
        <v>31616000</v>
      </c>
      <c r="I708" s="12">
        <v>23712000</v>
      </c>
      <c r="J708" s="15" t="s">
        <v>48</v>
      </c>
      <c r="K708" s="15" t="s">
        <v>102</v>
      </c>
      <c r="L708" s="15" t="s">
        <v>114</v>
      </c>
      <c r="M708" s="15" t="s">
        <v>158</v>
      </c>
      <c r="N708" s="15" t="s">
        <v>112</v>
      </c>
      <c r="O708" s="36" t="s">
        <v>206</v>
      </c>
    </row>
    <row r="709" spans="1:15" ht="99.75" x14ac:dyDescent="0.25">
      <c r="A709" s="21" t="s">
        <v>41</v>
      </c>
      <c r="B709" s="26">
        <v>80111600</v>
      </c>
      <c r="C709" s="17" t="s">
        <v>618</v>
      </c>
      <c r="D709" s="16">
        <v>43252</v>
      </c>
      <c r="E709" s="19">
        <v>8</v>
      </c>
      <c r="F709" s="15" t="s">
        <v>240</v>
      </c>
      <c r="G709" s="15" t="s">
        <v>242</v>
      </c>
      <c r="H709" s="13">
        <v>31616000</v>
      </c>
      <c r="I709" s="12">
        <v>23712000</v>
      </c>
      <c r="J709" s="15" t="s">
        <v>48</v>
      </c>
      <c r="K709" s="15" t="s">
        <v>102</v>
      </c>
      <c r="L709" s="15" t="s">
        <v>114</v>
      </c>
      <c r="M709" s="15" t="s">
        <v>158</v>
      </c>
      <c r="N709" s="15" t="s">
        <v>112</v>
      </c>
      <c r="O709" s="36" t="s">
        <v>206</v>
      </c>
    </row>
    <row r="710" spans="1:15" ht="99.75" x14ac:dyDescent="0.25">
      <c r="A710" s="21" t="s">
        <v>41</v>
      </c>
      <c r="B710" s="26">
        <v>80111600</v>
      </c>
      <c r="C710" s="17" t="s">
        <v>619</v>
      </c>
      <c r="D710" s="16">
        <v>43252</v>
      </c>
      <c r="E710" s="19">
        <v>8</v>
      </c>
      <c r="F710" s="15" t="s">
        <v>240</v>
      </c>
      <c r="G710" s="15" t="s">
        <v>242</v>
      </c>
      <c r="H710" s="13">
        <v>31616000</v>
      </c>
      <c r="I710" s="12">
        <v>23712000</v>
      </c>
      <c r="J710" s="15" t="s">
        <v>48</v>
      </c>
      <c r="K710" s="15" t="s">
        <v>102</v>
      </c>
      <c r="L710" s="15" t="s">
        <v>114</v>
      </c>
      <c r="M710" s="15" t="s">
        <v>158</v>
      </c>
      <c r="N710" s="15" t="s">
        <v>112</v>
      </c>
      <c r="O710" s="36" t="s">
        <v>206</v>
      </c>
    </row>
    <row r="711" spans="1:15" ht="85.5" x14ac:dyDescent="0.25">
      <c r="A711" s="21" t="s">
        <v>41</v>
      </c>
      <c r="B711" s="26">
        <v>80111600</v>
      </c>
      <c r="C711" s="17" t="s">
        <v>620</v>
      </c>
      <c r="D711" s="16">
        <v>43282</v>
      </c>
      <c r="E711" s="19">
        <v>8</v>
      </c>
      <c r="F711" s="15" t="s">
        <v>240</v>
      </c>
      <c r="G711" s="15" t="s">
        <v>242</v>
      </c>
      <c r="H711" s="13">
        <v>46448000</v>
      </c>
      <c r="I711" s="12">
        <v>34836000</v>
      </c>
      <c r="J711" s="15" t="s">
        <v>48</v>
      </c>
      <c r="K711" s="15" t="s">
        <v>102</v>
      </c>
      <c r="L711" s="15" t="s">
        <v>118</v>
      </c>
      <c r="M711" s="15" t="s">
        <v>158</v>
      </c>
      <c r="N711" s="15" t="s">
        <v>112</v>
      </c>
      <c r="O711" s="36" t="s">
        <v>206</v>
      </c>
    </row>
    <row r="712" spans="1:15" ht="85.5" x14ac:dyDescent="0.25">
      <c r="A712" s="21" t="s">
        <v>41</v>
      </c>
      <c r="B712" s="26">
        <v>80111600</v>
      </c>
      <c r="C712" s="17" t="s">
        <v>621</v>
      </c>
      <c r="D712" s="16">
        <v>43282</v>
      </c>
      <c r="E712" s="19">
        <v>8</v>
      </c>
      <c r="F712" s="15" t="s">
        <v>240</v>
      </c>
      <c r="G712" s="15" t="s">
        <v>242</v>
      </c>
      <c r="H712" s="13">
        <v>20384000</v>
      </c>
      <c r="I712" s="12">
        <v>15288000</v>
      </c>
      <c r="J712" s="15" t="s">
        <v>48</v>
      </c>
      <c r="K712" s="15" t="s">
        <v>102</v>
      </c>
      <c r="L712" s="15" t="s">
        <v>118</v>
      </c>
      <c r="M712" s="15" t="s">
        <v>158</v>
      </c>
      <c r="N712" s="15" t="s">
        <v>112</v>
      </c>
      <c r="O712" s="36" t="s">
        <v>206</v>
      </c>
    </row>
    <row r="713" spans="1:15" ht="85.5" x14ac:dyDescent="0.25">
      <c r="A713" s="21" t="s">
        <v>41</v>
      </c>
      <c r="B713" s="26">
        <v>80111600</v>
      </c>
      <c r="C713" s="17" t="s">
        <v>622</v>
      </c>
      <c r="D713" s="16">
        <v>43282</v>
      </c>
      <c r="E713" s="19">
        <v>8</v>
      </c>
      <c r="F713" s="15" t="s">
        <v>240</v>
      </c>
      <c r="G713" s="15" t="s">
        <v>242</v>
      </c>
      <c r="H713" s="13">
        <v>20384000</v>
      </c>
      <c r="I713" s="12">
        <v>15288000</v>
      </c>
      <c r="J713" s="15" t="s">
        <v>48</v>
      </c>
      <c r="K713" s="15" t="s">
        <v>102</v>
      </c>
      <c r="L713" s="15" t="s">
        <v>118</v>
      </c>
      <c r="M713" s="15" t="s">
        <v>158</v>
      </c>
      <c r="N713" s="15" t="s">
        <v>112</v>
      </c>
      <c r="O713" s="36" t="s">
        <v>206</v>
      </c>
    </row>
    <row r="714" spans="1:15" ht="85.5" x14ac:dyDescent="0.25">
      <c r="A714" s="21" t="s">
        <v>41</v>
      </c>
      <c r="B714" s="26">
        <v>80111600</v>
      </c>
      <c r="C714" s="17" t="s">
        <v>623</v>
      </c>
      <c r="D714" s="16">
        <v>43282</v>
      </c>
      <c r="E714" s="19">
        <v>8</v>
      </c>
      <c r="F714" s="15" t="s">
        <v>240</v>
      </c>
      <c r="G714" s="15" t="s">
        <v>242</v>
      </c>
      <c r="H714" s="13">
        <v>20384000</v>
      </c>
      <c r="I714" s="12">
        <v>15288000</v>
      </c>
      <c r="J714" s="15" t="s">
        <v>48</v>
      </c>
      <c r="K714" s="15" t="s">
        <v>102</v>
      </c>
      <c r="L714" s="15" t="s">
        <v>118</v>
      </c>
      <c r="M714" s="15" t="s">
        <v>158</v>
      </c>
      <c r="N714" s="15" t="s">
        <v>112</v>
      </c>
      <c r="O714" s="36" t="s">
        <v>206</v>
      </c>
    </row>
    <row r="715" spans="1:15" ht="85.5" x14ac:dyDescent="0.25">
      <c r="A715" s="21" t="s">
        <v>41</v>
      </c>
      <c r="B715" s="26">
        <v>80111600</v>
      </c>
      <c r="C715" s="17" t="s">
        <v>624</v>
      </c>
      <c r="D715" s="16">
        <v>43282</v>
      </c>
      <c r="E715" s="19">
        <v>8</v>
      </c>
      <c r="F715" s="15" t="s">
        <v>240</v>
      </c>
      <c r="G715" s="15" t="s">
        <v>242</v>
      </c>
      <c r="H715" s="13">
        <v>20384000</v>
      </c>
      <c r="I715" s="12">
        <v>15288000</v>
      </c>
      <c r="J715" s="15" t="s">
        <v>48</v>
      </c>
      <c r="K715" s="15" t="s">
        <v>102</v>
      </c>
      <c r="L715" s="15" t="s">
        <v>118</v>
      </c>
      <c r="M715" s="15" t="s">
        <v>158</v>
      </c>
      <c r="N715" s="15" t="s">
        <v>112</v>
      </c>
      <c r="O715" s="36" t="s">
        <v>206</v>
      </c>
    </row>
    <row r="716" spans="1:15" ht="85.5" x14ac:dyDescent="0.25">
      <c r="A716" s="21" t="s">
        <v>41</v>
      </c>
      <c r="B716" s="26">
        <v>80111600</v>
      </c>
      <c r="C716" s="17" t="s">
        <v>625</v>
      </c>
      <c r="D716" s="16">
        <v>43282</v>
      </c>
      <c r="E716" s="19">
        <v>8</v>
      </c>
      <c r="F716" s="15" t="s">
        <v>240</v>
      </c>
      <c r="G716" s="15" t="s">
        <v>242</v>
      </c>
      <c r="H716" s="13">
        <v>20384000</v>
      </c>
      <c r="I716" s="12">
        <v>15288000</v>
      </c>
      <c r="J716" s="15" t="s">
        <v>48</v>
      </c>
      <c r="K716" s="15" t="s">
        <v>102</v>
      </c>
      <c r="L716" s="15" t="s">
        <v>118</v>
      </c>
      <c r="M716" s="15" t="s">
        <v>158</v>
      </c>
      <c r="N716" s="15" t="s">
        <v>112</v>
      </c>
      <c r="O716" s="36" t="s">
        <v>206</v>
      </c>
    </row>
    <row r="717" spans="1:15" ht="71.25" x14ac:dyDescent="0.25">
      <c r="A717" s="21" t="s">
        <v>41</v>
      </c>
      <c r="B717" s="26">
        <v>80111600</v>
      </c>
      <c r="C717" s="244" t="s">
        <v>626</v>
      </c>
      <c r="D717" s="16">
        <v>43252</v>
      </c>
      <c r="E717" s="19">
        <v>8</v>
      </c>
      <c r="F717" s="15" t="s">
        <v>240</v>
      </c>
      <c r="G717" s="15" t="s">
        <v>242</v>
      </c>
      <c r="H717" s="13">
        <v>19040000</v>
      </c>
      <c r="I717" s="12">
        <v>17850000</v>
      </c>
      <c r="J717" s="15" t="s">
        <v>48</v>
      </c>
      <c r="K717" s="15" t="s">
        <v>102</v>
      </c>
      <c r="L717" s="15" t="s">
        <v>119</v>
      </c>
      <c r="M717" s="15" t="s">
        <v>158</v>
      </c>
      <c r="N717" s="15" t="s">
        <v>112</v>
      </c>
      <c r="O717" s="36" t="s">
        <v>208</v>
      </c>
    </row>
    <row r="718" spans="1:15" ht="71.25" x14ac:dyDescent="0.25">
      <c r="A718" s="21" t="s">
        <v>41</v>
      </c>
      <c r="B718" s="26">
        <v>80111600</v>
      </c>
      <c r="C718" s="244" t="s">
        <v>627</v>
      </c>
      <c r="D718" s="16">
        <v>43252</v>
      </c>
      <c r="E718" s="19">
        <v>8</v>
      </c>
      <c r="F718" s="15" t="s">
        <v>240</v>
      </c>
      <c r="G718" s="15" t="s">
        <v>242</v>
      </c>
      <c r="H718" s="13">
        <v>19040000</v>
      </c>
      <c r="I718" s="12">
        <v>17850000</v>
      </c>
      <c r="J718" s="15" t="s">
        <v>48</v>
      </c>
      <c r="K718" s="15" t="s">
        <v>102</v>
      </c>
      <c r="L718" s="15" t="s">
        <v>119</v>
      </c>
      <c r="M718" s="15" t="s">
        <v>158</v>
      </c>
      <c r="N718" s="15" t="s">
        <v>112</v>
      </c>
      <c r="O718" s="36" t="s">
        <v>208</v>
      </c>
    </row>
    <row r="719" spans="1:15" ht="99.75" x14ac:dyDescent="0.25">
      <c r="A719" s="21" t="s">
        <v>41</v>
      </c>
      <c r="B719" s="26">
        <v>80111600</v>
      </c>
      <c r="C719" s="244" t="s">
        <v>628</v>
      </c>
      <c r="D719" s="16">
        <v>43252</v>
      </c>
      <c r="E719" s="19">
        <v>8</v>
      </c>
      <c r="F719" s="15" t="s">
        <v>240</v>
      </c>
      <c r="G719" s="15" t="s">
        <v>242</v>
      </c>
      <c r="H719" s="13">
        <v>11744000</v>
      </c>
      <c r="I719" s="12">
        <v>8808000</v>
      </c>
      <c r="J719" s="15" t="s">
        <v>48</v>
      </c>
      <c r="K719" s="15" t="s">
        <v>102</v>
      </c>
      <c r="L719" s="15" t="s">
        <v>119</v>
      </c>
      <c r="M719" s="15" t="s">
        <v>158</v>
      </c>
      <c r="N719" s="15" t="s">
        <v>112</v>
      </c>
      <c r="O719" s="36" t="s">
        <v>208</v>
      </c>
    </row>
    <row r="720" spans="1:15" ht="99.75" x14ac:dyDescent="0.25">
      <c r="A720" s="21" t="s">
        <v>41</v>
      </c>
      <c r="B720" s="26">
        <v>80111600</v>
      </c>
      <c r="C720" s="244" t="s">
        <v>629</v>
      </c>
      <c r="D720" s="16">
        <v>43252</v>
      </c>
      <c r="E720" s="19">
        <v>8</v>
      </c>
      <c r="F720" s="15" t="s">
        <v>240</v>
      </c>
      <c r="G720" s="15" t="s">
        <v>242</v>
      </c>
      <c r="H720" s="13">
        <v>11744000</v>
      </c>
      <c r="I720" s="12">
        <v>8808000</v>
      </c>
      <c r="J720" s="15" t="s">
        <v>48</v>
      </c>
      <c r="K720" s="15" t="s">
        <v>102</v>
      </c>
      <c r="L720" s="15" t="s">
        <v>119</v>
      </c>
      <c r="M720" s="15" t="s">
        <v>158</v>
      </c>
      <c r="N720" s="15" t="s">
        <v>112</v>
      </c>
      <c r="O720" s="36" t="s">
        <v>208</v>
      </c>
    </row>
    <row r="721" spans="1:15" ht="71.25" x14ac:dyDescent="0.25">
      <c r="A721" s="21" t="s">
        <v>41</v>
      </c>
      <c r="B721" s="26">
        <v>80111600</v>
      </c>
      <c r="C721" s="244" t="s">
        <v>630</v>
      </c>
      <c r="D721" s="16">
        <v>43252</v>
      </c>
      <c r="E721" s="19">
        <v>8</v>
      </c>
      <c r="F721" s="15" t="s">
        <v>240</v>
      </c>
      <c r="G721" s="15" t="s">
        <v>242</v>
      </c>
      <c r="H721" s="13">
        <v>11744000</v>
      </c>
      <c r="I721" s="12">
        <v>8808000</v>
      </c>
      <c r="J721" s="15" t="s">
        <v>48</v>
      </c>
      <c r="K721" s="15" t="s">
        <v>102</v>
      </c>
      <c r="L721" s="15" t="s">
        <v>119</v>
      </c>
      <c r="M721" s="15" t="s">
        <v>158</v>
      </c>
      <c r="N721" s="15" t="s">
        <v>112</v>
      </c>
      <c r="O721" s="36" t="s">
        <v>208</v>
      </c>
    </row>
    <row r="722" spans="1:15" ht="71.25" x14ac:dyDescent="0.25">
      <c r="A722" s="21" t="s">
        <v>41</v>
      </c>
      <c r="B722" s="26">
        <v>80111600</v>
      </c>
      <c r="C722" s="244" t="s">
        <v>631</v>
      </c>
      <c r="D722" s="16">
        <v>43252</v>
      </c>
      <c r="E722" s="19">
        <v>8</v>
      </c>
      <c r="F722" s="15" t="s">
        <v>240</v>
      </c>
      <c r="G722" s="15" t="s">
        <v>242</v>
      </c>
      <c r="H722" s="13">
        <v>11744000</v>
      </c>
      <c r="I722" s="12">
        <v>8808000</v>
      </c>
      <c r="J722" s="15" t="s">
        <v>48</v>
      </c>
      <c r="K722" s="15" t="s">
        <v>102</v>
      </c>
      <c r="L722" s="15" t="s">
        <v>119</v>
      </c>
      <c r="M722" s="15" t="s">
        <v>158</v>
      </c>
      <c r="N722" s="15" t="s">
        <v>112</v>
      </c>
      <c r="O722" s="36" t="s">
        <v>208</v>
      </c>
    </row>
    <row r="723" spans="1:15" ht="71.25" x14ac:dyDescent="0.25">
      <c r="A723" s="21" t="s">
        <v>41</v>
      </c>
      <c r="B723" s="26">
        <v>80111600</v>
      </c>
      <c r="C723" s="244" t="s">
        <v>632</v>
      </c>
      <c r="D723" s="16">
        <v>43252</v>
      </c>
      <c r="E723" s="19">
        <v>8</v>
      </c>
      <c r="F723" s="15" t="s">
        <v>240</v>
      </c>
      <c r="G723" s="15" t="s">
        <v>242</v>
      </c>
      <c r="H723" s="13">
        <v>11744000</v>
      </c>
      <c r="I723" s="12">
        <v>8808000</v>
      </c>
      <c r="J723" s="15" t="s">
        <v>48</v>
      </c>
      <c r="K723" s="15" t="s">
        <v>102</v>
      </c>
      <c r="L723" s="15" t="s">
        <v>119</v>
      </c>
      <c r="M723" s="15" t="s">
        <v>158</v>
      </c>
      <c r="N723" s="15" t="s">
        <v>112</v>
      </c>
      <c r="O723" s="36" t="s">
        <v>208</v>
      </c>
    </row>
    <row r="724" spans="1:15" ht="71.25" x14ac:dyDescent="0.25">
      <c r="A724" s="21" t="s">
        <v>41</v>
      </c>
      <c r="B724" s="26">
        <v>80111600</v>
      </c>
      <c r="C724" s="244" t="s">
        <v>633</v>
      </c>
      <c r="D724" s="16">
        <v>43252</v>
      </c>
      <c r="E724" s="19">
        <v>8</v>
      </c>
      <c r="F724" s="15" t="s">
        <v>240</v>
      </c>
      <c r="G724" s="15" t="s">
        <v>242</v>
      </c>
      <c r="H724" s="13">
        <v>11744000</v>
      </c>
      <c r="I724" s="12">
        <v>8808000</v>
      </c>
      <c r="J724" s="15" t="s">
        <v>48</v>
      </c>
      <c r="K724" s="15" t="s">
        <v>102</v>
      </c>
      <c r="L724" s="15" t="s">
        <v>119</v>
      </c>
      <c r="M724" s="15" t="s">
        <v>158</v>
      </c>
      <c r="N724" s="15" t="s">
        <v>112</v>
      </c>
      <c r="O724" s="36" t="s">
        <v>208</v>
      </c>
    </row>
    <row r="725" spans="1:15" ht="71.25" x14ac:dyDescent="0.25">
      <c r="A725" s="21" t="s">
        <v>41</v>
      </c>
      <c r="B725" s="26">
        <v>80111600</v>
      </c>
      <c r="C725" s="244" t="s">
        <v>634</v>
      </c>
      <c r="D725" s="16">
        <v>43252</v>
      </c>
      <c r="E725" s="19">
        <v>8</v>
      </c>
      <c r="F725" s="15" t="s">
        <v>240</v>
      </c>
      <c r="G725" s="15" t="s">
        <v>242</v>
      </c>
      <c r="H725" s="13">
        <v>11744000</v>
      </c>
      <c r="I725" s="12">
        <v>8808000</v>
      </c>
      <c r="J725" s="15" t="s">
        <v>48</v>
      </c>
      <c r="K725" s="15" t="s">
        <v>102</v>
      </c>
      <c r="L725" s="15" t="s">
        <v>119</v>
      </c>
      <c r="M725" s="15" t="s">
        <v>158</v>
      </c>
      <c r="N725" s="15" t="s">
        <v>112</v>
      </c>
      <c r="O725" s="36" t="s">
        <v>208</v>
      </c>
    </row>
    <row r="726" spans="1:15" ht="71.25" x14ac:dyDescent="0.25">
      <c r="A726" s="21" t="s">
        <v>41</v>
      </c>
      <c r="B726" s="26">
        <v>80111600</v>
      </c>
      <c r="C726" s="244" t="s">
        <v>635</v>
      </c>
      <c r="D726" s="16">
        <v>43252</v>
      </c>
      <c r="E726" s="19">
        <v>8</v>
      </c>
      <c r="F726" s="15" t="s">
        <v>240</v>
      </c>
      <c r="G726" s="15" t="s">
        <v>242</v>
      </c>
      <c r="H726" s="13">
        <v>11744000</v>
      </c>
      <c r="I726" s="12">
        <v>8808000</v>
      </c>
      <c r="J726" s="15" t="s">
        <v>48</v>
      </c>
      <c r="K726" s="15" t="s">
        <v>102</v>
      </c>
      <c r="L726" s="15" t="s">
        <v>119</v>
      </c>
      <c r="M726" s="15" t="s">
        <v>158</v>
      </c>
      <c r="N726" s="15" t="s">
        <v>112</v>
      </c>
      <c r="O726" s="36" t="s">
        <v>208</v>
      </c>
    </row>
    <row r="727" spans="1:15" ht="71.25" x14ac:dyDescent="0.25">
      <c r="A727" s="21" t="s">
        <v>41</v>
      </c>
      <c r="B727" s="26">
        <v>80111600</v>
      </c>
      <c r="C727" s="244" t="s">
        <v>636</v>
      </c>
      <c r="D727" s="16">
        <v>43252</v>
      </c>
      <c r="E727" s="19">
        <v>8</v>
      </c>
      <c r="F727" s="15" t="s">
        <v>240</v>
      </c>
      <c r="G727" s="15" t="s">
        <v>242</v>
      </c>
      <c r="H727" s="13">
        <v>11744000</v>
      </c>
      <c r="I727" s="12">
        <v>8808000</v>
      </c>
      <c r="J727" s="15" t="s">
        <v>48</v>
      </c>
      <c r="K727" s="15" t="s">
        <v>102</v>
      </c>
      <c r="L727" s="15" t="s">
        <v>119</v>
      </c>
      <c r="M727" s="15" t="s">
        <v>158</v>
      </c>
      <c r="N727" s="15" t="s">
        <v>112</v>
      </c>
      <c r="O727" s="36" t="s">
        <v>208</v>
      </c>
    </row>
    <row r="728" spans="1:15" ht="71.25" x14ac:dyDescent="0.25">
      <c r="A728" s="21" t="s">
        <v>41</v>
      </c>
      <c r="B728" s="26">
        <v>80111600</v>
      </c>
      <c r="C728" s="244" t="s">
        <v>637</v>
      </c>
      <c r="D728" s="16">
        <v>43252</v>
      </c>
      <c r="E728" s="19">
        <v>8</v>
      </c>
      <c r="F728" s="15" t="s">
        <v>240</v>
      </c>
      <c r="G728" s="15" t="s">
        <v>242</v>
      </c>
      <c r="H728" s="13">
        <v>11744000</v>
      </c>
      <c r="I728" s="12">
        <v>8808000</v>
      </c>
      <c r="J728" s="15" t="s">
        <v>48</v>
      </c>
      <c r="K728" s="15" t="s">
        <v>102</v>
      </c>
      <c r="L728" s="15" t="s">
        <v>119</v>
      </c>
      <c r="M728" s="15" t="s">
        <v>158</v>
      </c>
      <c r="N728" s="15" t="s">
        <v>112</v>
      </c>
      <c r="O728" s="36" t="s">
        <v>208</v>
      </c>
    </row>
    <row r="729" spans="1:15" ht="71.25" x14ac:dyDescent="0.25">
      <c r="A729" s="21" t="s">
        <v>41</v>
      </c>
      <c r="B729" s="26">
        <v>80111600</v>
      </c>
      <c r="C729" s="244" t="s">
        <v>638</v>
      </c>
      <c r="D729" s="16">
        <v>43252</v>
      </c>
      <c r="E729" s="19">
        <v>8</v>
      </c>
      <c r="F729" s="15" t="s">
        <v>240</v>
      </c>
      <c r="G729" s="15" t="s">
        <v>242</v>
      </c>
      <c r="H729" s="13">
        <v>11744000</v>
      </c>
      <c r="I729" s="12">
        <v>8808000</v>
      </c>
      <c r="J729" s="15" t="s">
        <v>48</v>
      </c>
      <c r="K729" s="15" t="s">
        <v>102</v>
      </c>
      <c r="L729" s="15" t="s">
        <v>119</v>
      </c>
      <c r="M729" s="15" t="s">
        <v>158</v>
      </c>
      <c r="N729" s="15" t="s">
        <v>112</v>
      </c>
      <c r="O729" s="36" t="s">
        <v>208</v>
      </c>
    </row>
    <row r="730" spans="1:15" ht="71.25" x14ac:dyDescent="0.25">
      <c r="A730" s="21" t="s">
        <v>41</v>
      </c>
      <c r="B730" s="26">
        <v>80111600</v>
      </c>
      <c r="C730" s="244" t="s">
        <v>639</v>
      </c>
      <c r="D730" s="16">
        <v>43252</v>
      </c>
      <c r="E730" s="19">
        <v>8</v>
      </c>
      <c r="F730" s="15" t="s">
        <v>240</v>
      </c>
      <c r="G730" s="15" t="s">
        <v>242</v>
      </c>
      <c r="H730" s="13">
        <v>11744000</v>
      </c>
      <c r="I730" s="12">
        <v>8808000</v>
      </c>
      <c r="J730" s="15" t="s">
        <v>48</v>
      </c>
      <c r="K730" s="15" t="s">
        <v>102</v>
      </c>
      <c r="L730" s="15" t="s">
        <v>119</v>
      </c>
      <c r="M730" s="15" t="s">
        <v>158</v>
      </c>
      <c r="N730" s="15" t="s">
        <v>112</v>
      </c>
      <c r="O730" s="36" t="s">
        <v>208</v>
      </c>
    </row>
    <row r="731" spans="1:15" ht="71.25" x14ac:dyDescent="0.25">
      <c r="A731" s="21" t="s">
        <v>41</v>
      </c>
      <c r="B731" s="26">
        <v>80111600</v>
      </c>
      <c r="C731" s="244" t="s">
        <v>640</v>
      </c>
      <c r="D731" s="16">
        <v>43252</v>
      </c>
      <c r="E731" s="19">
        <v>8</v>
      </c>
      <c r="F731" s="15" t="s">
        <v>240</v>
      </c>
      <c r="G731" s="15" t="s">
        <v>242</v>
      </c>
      <c r="H731" s="13">
        <v>11744000</v>
      </c>
      <c r="I731" s="12">
        <v>8808000</v>
      </c>
      <c r="J731" s="15" t="s">
        <v>48</v>
      </c>
      <c r="K731" s="15" t="s">
        <v>102</v>
      </c>
      <c r="L731" s="15" t="s">
        <v>119</v>
      </c>
      <c r="M731" s="15" t="s">
        <v>158</v>
      </c>
      <c r="N731" s="15" t="s">
        <v>112</v>
      </c>
      <c r="O731" s="36" t="s">
        <v>208</v>
      </c>
    </row>
    <row r="732" spans="1:15" ht="71.25" x14ac:dyDescent="0.25">
      <c r="A732" s="21" t="s">
        <v>41</v>
      </c>
      <c r="B732" s="26">
        <v>80111600</v>
      </c>
      <c r="C732" s="244" t="s">
        <v>641</v>
      </c>
      <c r="D732" s="16">
        <v>43252</v>
      </c>
      <c r="E732" s="19">
        <v>8</v>
      </c>
      <c r="F732" s="15" t="s">
        <v>240</v>
      </c>
      <c r="G732" s="15" t="s">
        <v>242</v>
      </c>
      <c r="H732" s="13">
        <v>11744000</v>
      </c>
      <c r="I732" s="12">
        <v>8808000</v>
      </c>
      <c r="J732" s="15" t="s">
        <v>48</v>
      </c>
      <c r="K732" s="15" t="s">
        <v>102</v>
      </c>
      <c r="L732" s="15" t="s">
        <v>119</v>
      </c>
      <c r="M732" s="15" t="s">
        <v>158</v>
      </c>
      <c r="N732" s="15" t="s">
        <v>112</v>
      </c>
      <c r="O732" s="36" t="s">
        <v>208</v>
      </c>
    </row>
    <row r="733" spans="1:15" ht="71.25" x14ac:dyDescent="0.25">
      <c r="A733" s="21" t="s">
        <v>41</v>
      </c>
      <c r="B733" s="26">
        <v>80111600</v>
      </c>
      <c r="C733" s="244" t="s">
        <v>642</v>
      </c>
      <c r="D733" s="16">
        <v>43252</v>
      </c>
      <c r="E733" s="19">
        <v>8</v>
      </c>
      <c r="F733" s="15" t="s">
        <v>240</v>
      </c>
      <c r="G733" s="15" t="s">
        <v>242</v>
      </c>
      <c r="H733" s="13">
        <v>11744000</v>
      </c>
      <c r="I733" s="12">
        <v>8808000</v>
      </c>
      <c r="J733" s="15" t="s">
        <v>48</v>
      </c>
      <c r="K733" s="15" t="s">
        <v>102</v>
      </c>
      <c r="L733" s="15" t="s">
        <v>119</v>
      </c>
      <c r="M733" s="15" t="s">
        <v>158</v>
      </c>
      <c r="N733" s="15" t="s">
        <v>112</v>
      </c>
      <c r="O733" s="36" t="s">
        <v>208</v>
      </c>
    </row>
    <row r="734" spans="1:15" ht="99.75" x14ac:dyDescent="0.25">
      <c r="A734" s="21" t="s">
        <v>41</v>
      </c>
      <c r="B734" s="26">
        <v>80111600</v>
      </c>
      <c r="C734" s="244" t="s">
        <v>643</v>
      </c>
      <c r="D734" s="16">
        <v>43252</v>
      </c>
      <c r="E734" s="19">
        <v>8</v>
      </c>
      <c r="F734" s="15" t="s">
        <v>240</v>
      </c>
      <c r="G734" s="15" t="s">
        <v>242</v>
      </c>
      <c r="H734" s="13">
        <v>18384000</v>
      </c>
      <c r="I734" s="12">
        <v>13788000</v>
      </c>
      <c r="J734" s="15" t="s">
        <v>48</v>
      </c>
      <c r="K734" s="15" t="s">
        <v>102</v>
      </c>
      <c r="L734" s="15" t="s">
        <v>120</v>
      </c>
      <c r="M734" s="15" t="s">
        <v>158</v>
      </c>
      <c r="N734" s="15" t="s">
        <v>112</v>
      </c>
      <c r="O734" s="36" t="s">
        <v>208</v>
      </c>
    </row>
    <row r="735" spans="1:15" ht="99.75" x14ac:dyDescent="0.25">
      <c r="A735" s="21" t="s">
        <v>41</v>
      </c>
      <c r="B735" s="26">
        <v>80111600</v>
      </c>
      <c r="C735" s="244" t="s">
        <v>644</v>
      </c>
      <c r="D735" s="16">
        <v>43252</v>
      </c>
      <c r="E735" s="19">
        <v>8</v>
      </c>
      <c r="F735" s="15" t="s">
        <v>240</v>
      </c>
      <c r="G735" s="15" t="s">
        <v>242</v>
      </c>
      <c r="H735" s="13">
        <v>18384000</v>
      </c>
      <c r="I735" s="12">
        <v>13788000</v>
      </c>
      <c r="J735" s="15" t="s">
        <v>48</v>
      </c>
      <c r="K735" s="15" t="s">
        <v>102</v>
      </c>
      <c r="L735" s="15" t="s">
        <v>120</v>
      </c>
      <c r="M735" s="15" t="s">
        <v>158</v>
      </c>
      <c r="N735" s="15" t="s">
        <v>112</v>
      </c>
      <c r="O735" s="36" t="s">
        <v>208</v>
      </c>
    </row>
    <row r="736" spans="1:15" ht="99.75" x14ac:dyDescent="0.25">
      <c r="A736" s="21" t="s">
        <v>41</v>
      </c>
      <c r="B736" s="26">
        <v>80111600</v>
      </c>
      <c r="C736" s="244" t="s">
        <v>645</v>
      </c>
      <c r="D736" s="16">
        <v>43252</v>
      </c>
      <c r="E736" s="19">
        <v>8</v>
      </c>
      <c r="F736" s="15" t="s">
        <v>240</v>
      </c>
      <c r="G736" s="15" t="s">
        <v>242</v>
      </c>
      <c r="H736" s="13">
        <v>18384000</v>
      </c>
      <c r="I736" s="12">
        <v>13788000</v>
      </c>
      <c r="J736" s="15" t="s">
        <v>48</v>
      </c>
      <c r="K736" s="15" t="s">
        <v>102</v>
      </c>
      <c r="L736" s="15" t="s">
        <v>120</v>
      </c>
      <c r="M736" s="15" t="s">
        <v>158</v>
      </c>
      <c r="N736" s="15" t="s">
        <v>112</v>
      </c>
      <c r="O736" s="36" t="s">
        <v>208</v>
      </c>
    </row>
    <row r="737" spans="1:15" s="269" customFormat="1" ht="138.75" customHeight="1" x14ac:dyDescent="0.25">
      <c r="A737" s="21" t="s">
        <v>42</v>
      </c>
      <c r="B737" s="26" t="s">
        <v>267</v>
      </c>
      <c r="C737" s="17" t="s">
        <v>646</v>
      </c>
      <c r="D737" s="16">
        <v>43282</v>
      </c>
      <c r="E737" s="18">
        <v>12</v>
      </c>
      <c r="F737" s="15" t="s">
        <v>236</v>
      </c>
      <c r="G737" s="15" t="s">
        <v>242</v>
      </c>
      <c r="H737" s="13">
        <v>0</v>
      </c>
      <c r="I737" s="12">
        <v>0</v>
      </c>
      <c r="J737" s="15" t="s">
        <v>48</v>
      </c>
      <c r="K737" s="15" t="s">
        <v>102</v>
      </c>
      <c r="L737" s="15" t="s">
        <v>121</v>
      </c>
      <c r="M737" s="15" t="s">
        <v>122</v>
      </c>
      <c r="N737" s="15" t="s">
        <v>139</v>
      </c>
      <c r="O737" s="36" t="s">
        <v>211</v>
      </c>
    </row>
    <row r="738" spans="1:15" s="269" customFormat="1" ht="71.25" x14ac:dyDescent="0.25">
      <c r="A738" s="21" t="s">
        <v>42</v>
      </c>
      <c r="B738" s="26" t="s">
        <v>268</v>
      </c>
      <c r="C738" s="17" t="s">
        <v>647</v>
      </c>
      <c r="D738" s="16">
        <v>43313</v>
      </c>
      <c r="E738" s="18">
        <v>12</v>
      </c>
      <c r="F738" s="15" t="s">
        <v>236</v>
      </c>
      <c r="G738" s="15" t="s">
        <v>242</v>
      </c>
      <c r="H738" s="13">
        <v>0</v>
      </c>
      <c r="I738" s="12">
        <v>0</v>
      </c>
      <c r="J738" s="15" t="s">
        <v>48</v>
      </c>
      <c r="K738" s="15" t="s">
        <v>102</v>
      </c>
      <c r="L738" s="15" t="s">
        <v>121</v>
      </c>
      <c r="M738" s="15" t="s">
        <v>122</v>
      </c>
      <c r="N738" s="15" t="s">
        <v>139</v>
      </c>
      <c r="O738" s="36" t="s">
        <v>211</v>
      </c>
    </row>
    <row r="739" spans="1:15" s="269" customFormat="1" ht="117" customHeight="1" x14ac:dyDescent="0.25">
      <c r="A739" s="21" t="s">
        <v>42</v>
      </c>
      <c r="B739" s="26" t="s">
        <v>269</v>
      </c>
      <c r="C739" s="17" t="s">
        <v>648</v>
      </c>
      <c r="D739" s="16">
        <v>43282</v>
      </c>
      <c r="E739" s="18">
        <v>12</v>
      </c>
      <c r="F739" s="15" t="s">
        <v>236</v>
      </c>
      <c r="G739" s="15" t="s">
        <v>242</v>
      </c>
      <c r="H739" s="13">
        <f>3650000000-910181039</f>
        <v>2739818961</v>
      </c>
      <c r="I739" s="13">
        <f>3650000000-910181039</f>
        <v>2739818961</v>
      </c>
      <c r="J739" s="15" t="s">
        <v>48</v>
      </c>
      <c r="K739" s="15" t="s">
        <v>102</v>
      </c>
      <c r="L739" s="15" t="s">
        <v>121</v>
      </c>
      <c r="M739" s="15" t="s">
        <v>122</v>
      </c>
      <c r="N739" s="15" t="s">
        <v>139</v>
      </c>
      <c r="O739" s="36" t="s">
        <v>211</v>
      </c>
    </row>
    <row r="740" spans="1:15" ht="85.5" x14ac:dyDescent="0.25">
      <c r="A740" s="21" t="s">
        <v>42</v>
      </c>
      <c r="B740" s="26">
        <v>80111600</v>
      </c>
      <c r="C740" s="17" t="s">
        <v>649</v>
      </c>
      <c r="D740" s="16">
        <v>43101</v>
      </c>
      <c r="E740" s="18">
        <v>12</v>
      </c>
      <c r="F740" s="15" t="s">
        <v>240</v>
      </c>
      <c r="G740" s="15" t="s">
        <v>242</v>
      </c>
      <c r="H740" s="13">
        <f>267849960+30000000</f>
        <v>297849960</v>
      </c>
      <c r="I740" s="13">
        <f>267849960+30000000</f>
        <v>297849960</v>
      </c>
      <c r="J740" s="15" t="s">
        <v>48</v>
      </c>
      <c r="K740" s="15" t="s">
        <v>102</v>
      </c>
      <c r="L740" s="15" t="s">
        <v>121</v>
      </c>
      <c r="M740" s="15" t="s">
        <v>122</v>
      </c>
      <c r="N740" s="15" t="s">
        <v>139</v>
      </c>
      <c r="O740" s="36" t="s">
        <v>211</v>
      </c>
    </row>
    <row r="741" spans="1:15" ht="71.25" x14ac:dyDescent="0.25">
      <c r="A741" s="21" t="s">
        <v>42</v>
      </c>
      <c r="B741" s="26">
        <v>80111600</v>
      </c>
      <c r="C741" s="17" t="s">
        <v>650</v>
      </c>
      <c r="D741" s="16">
        <v>43160</v>
      </c>
      <c r="E741" s="18">
        <v>4</v>
      </c>
      <c r="F741" s="15" t="s">
        <v>240</v>
      </c>
      <c r="G741" s="15" t="s">
        <v>242</v>
      </c>
      <c r="H741" s="13">
        <v>38000000</v>
      </c>
      <c r="I741" s="12">
        <v>38000000</v>
      </c>
      <c r="J741" s="15" t="s">
        <v>48</v>
      </c>
      <c r="K741" s="15" t="s">
        <v>102</v>
      </c>
      <c r="L741" s="15" t="s">
        <v>121</v>
      </c>
      <c r="M741" s="15" t="s">
        <v>122</v>
      </c>
      <c r="N741" s="15" t="s">
        <v>139</v>
      </c>
      <c r="O741" s="36" t="s">
        <v>211</v>
      </c>
    </row>
    <row r="742" spans="1:15" ht="71.25" x14ac:dyDescent="0.25">
      <c r="A742" s="21" t="s">
        <v>42</v>
      </c>
      <c r="B742" s="26">
        <v>80111600</v>
      </c>
      <c r="C742" s="17" t="s">
        <v>651</v>
      </c>
      <c r="D742" s="16">
        <v>43282</v>
      </c>
      <c r="E742" s="18">
        <v>7</v>
      </c>
      <c r="F742" s="15" t="s">
        <v>240</v>
      </c>
      <c r="G742" s="15" t="s">
        <v>242</v>
      </c>
      <c r="H742" s="13">
        <v>69160000</v>
      </c>
      <c r="I742" s="12">
        <v>69160000</v>
      </c>
      <c r="J742" s="15" t="s">
        <v>48</v>
      </c>
      <c r="K742" s="15" t="s">
        <v>102</v>
      </c>
      <c r="L742" s="15" t="s">
        <v>121</v>
      </c>
      <c r="M742" s="15" t="s">
        <v>122</v>
      </c>
      <c r="N742" s="15" t="s">
        <v>139</v>
      </c>
      <c r="O742" s="36" t="s">
        <v>211</v>
      </c>
    </row>
    <row r="743" spans="1:15" ht="85.5" x14ac:dyDescent="0.25">
      <c r="A743" s="21" t="s">
        <v>42</v>
      </c>
      <c r="B743" s="26">
        <v>80111600</v>
      </c>
      <c r="C743" s="17" t="s">
        <v>652</v>
      </c>
      <c r="D743" s="16">
        <v>43101</v>
      </c>
      <c r="E743" s="18">
        <v>12</v>
      </c>
      <c r="F743" s="15" t="s">
        <v>240</v>
      </c>
      <c r="G743" s="15" t="s">
        <v>242</v>
      </c>
      <c r="H743" s="13">
        <v>84000000</v>
      </c>
      <c r="I743" s="12">
        <v>84000000</v>
      </c>
      <c r="J743" s="15" t="s">
        <v>48</v>
      </c>
      <c r="K743" s="15" t="s">
        <v>102</v>
      </c>
      <c r="L743" s="15" t="s">
        <v>121</v>
      </c>
      <c r="M743" s="15" t="s">
        <v>122</v>
      </c>
      <c r="N743" s="15" t="s">
        <v>139</v>
      </c>
      <c r="O743" s="36" t="s">
        <v>211</v>
      </c>
    </row>
    <row r="744" spans="1:15" ht="71.25" x14ac:dyDescent="0.25">
      <c r="A744" s="21" t="s">
        <v>42</v>
      </c>
      <c r="B744" s="26">
        <v>80111600</v>
      </c>
      <c r="C744" s="17" t="s">
        <v>653</v>
      </c>
      <c r="D744" s="16">
        <v>43101</v>
      </c>
      <c r="E744" s="18">
        <v>12</v>
      </c>
      <c r="F744" s="15" t="s">
        <v>240</v>
      </c>
      <c r="G744" s="15" t="s">
        <v>242</v>
      </c>
      <c r="H744" s="13">
        <v>149083200</v>
      </c>
      <c r="I744" s="12">
        <v>149083200</v>
      </c>
      <c r="J744" s="15" t="s">
        <v>48</v>
      </c>
      <c r="K744" s="15" t="s">
        <v>102</v>
      </c>
      <c r="L744" s="15" t="s">
        <v>121</v>
      </c>
      <c r="M744" s="15" t="s">
        <v>122</v>
      </c>
      <c r="N744" s="15" t="s">
        <v>139</v>
      </c>
      <c r="O744" s="36" t="s">
        <v>211</v>
      </c>
    </row>
    <row r="745" spans="1:15" ht="71.25" x14ac:dyDescent="0.25">
      <c r="A745" s="21" t="s">
        <v>42</v>
      </c>
      <c r="B745" s="26">
        <v>80111600</v>
      </c>
      <c r="C745" s="17" t="s">
        <v>654</v>
      </c>
      <c r="D745" s="16">
        <v>43101</v>
      </c>
      <c r="E745" s="18">
        <v>12</v>
      </c>
      <c r="F745" s="15" t="s">
        <v>240</v>
      </c>
      <c r="G745" s="15" t="s">
        <v>242</v>
      </c>
      <c r="H745" s="13">
        <v>32400000</v>
      </c>
      <c r="I745" s="12">
        <v>32400000</v>
      </c>
      <c r="J745" s="15" t="s">
        <v>48</v>
      </c>
      <c r="K745" s="15" t="s">
        <v>102</v>
      </c>
      <c r="L745" s="15" t="s">
        <v>121</v>
      </c>
      <c r="M745" s="15" t="s">
        <v>122</v>
      </c>
      <c r="N745" s="15" t="s">
        <v>139</v>
      </c>
      <c r="O745" s="36" t="s">
        <v>211</v>
      </c>
    </row>
    <row r="746" spans="1:15" ht="71.25" x14ac:dyDescent="0.25">
      <c r="A746" s="21" t="s">
        <v>42</v>
      </c>
      <c r="B746" s="26">
        <v>80111600</v>
      </c>
      <c r="C746" s="17" t="s">
        <v>655</v>
      </c>
      <c r="D746" s="16">
        <v>43101</v>
      </c>
      <c r="E746" s="18">
        <v>12</v>
      </c>
      <c r="F746" s="15" t="s">
        <v>240</v>
      </c>
      <c r="G746" s="15" t="s">
        <v>242</v>
      </c>
      <c r="H746" s="13">
        <v>30780000</v>
      </c>
      <c r="I746" s="12">
        <v>30780000</v>
      </c>
      <c r="J746" s="15" t="s">
        <v>48</v>
      </c>
      <c r="K746" s="15" t="s">
        <v>102</v>
      </c>
      <c r="L746" s="15" t="s">
        <v>121</v>
      </c>
      <c r="M746" s="15" t="s">
        <v>122</v>
      </c>
      <c r="N746" s="15" t="s">
        <v>139</v>
      </c>
      <c r="O746" s="36" t="s">
        <v>211</v>
      </c>
    </row>
    <row r="747" spans="1:15" ht="99.75" x14ac:dyDescent="0.25">
      <c r="A747" s="21" t="s">
        <v>42</v>
      </c>
      <c r="B747" s="26" t="s">
        <v>270</v>
      </c>
      <c r="C747" s="17" t="s">
        <v>656</v>
      </c>
      <c r="D747" s="16">
        <v>43160</v>
      </c>
      <c r="E747" s="18">
        <v>4</v>
      </c>
      <c r="F747" s="15" t="s">
        <v>237</v>
      </c>
      <c r="G747" s="15" t="s">
        <v>242</v>
      </c>
      <c r="H747" s="13">
        <v>380000000</v>
      </c>
      <c r="I747" s="12">
        <v>380000000</v>
      </c>
      <c r="J747" s="15" t="s">
        <v>48</v>
      </c>
      <c r="K747" s="15" t="s">
        <v>102</v>
      </c>
      <c r="L747" s="15" t="s">
        <v>121</v>
      </c>
      <c r="M747" s="15" t="s">
        <v>122</v>
      </c>
      <c r="N747" s="15" t="s">
        <v>139</v>
      </c>
      <c r="O747" s="36" t="s">
        <v>211</v>
      </c>
    </row>
    <row r="748" spans="1:15" ht="71.25" x14ac:dyDescent="0.25">
      <c r="A748" s="21" t="s">
        <v>42</v>
      </c>
      <c r="B748" s="26" t="s">
        <v>270</v>
      </c>
      <c r="C748" s="17" t="s">
        <v>657</v>
      </c>
      <c r="D748" s="16">
        <v>43313</v>
      </c>
      <c r="E748" s="18">
        <v>5</v>
      </c>
      <c r="F748" s="15" t="s">
        <v>237</v>
      </c>
      <c r="G748" s="15" t="s">
        <v>242</v>
      </c>
      <c r="H748" s="13">
        <f>3806929763-30000000-498592588</f>
        <v>3278337175</v>
      </c>
      <c r="I748" s="13">
        <f>3806929763-30000000-498592588</f>
        <v>3278337175</v>
      </c>
      <c r="J748" s="15" t="s">
        <v>48</v>
      </c>
      <c r="K748" s="15" t="s">
        <v>102</v>
      </c>
      <c r="L748" s="15" t="s">
        <v>121</v>
      </c>
      <c r="M748" s="15" t="s">
        <v>122</v>
      </c>
      <c r="N748" s="15" t="s">
        <v>139</v>
      </c>
      <c r="O748" s="36" t="s">
        <v>211</v>
      </c>
    </row>
    <row r="749" spans="1:15" ht="199.5" x14ac:dyDescent="0.25">
      <c r="A749" s="21" t="s">
        <v>42</v>
      </c>
      <c r="B749" s="26" t="s">
        <v>271</v>
      </c>
      <c r="C749" s="17" t="s">
        <v>658</v>
      </c>
      <c r="D749" s="16">
        <v>43101</v>
      </c>
      <c r="E749" s="18">
        <v>10</v>
      </c>
      <c r="F749" s="15" t="s">
        <v>240</v>
      </c>
      <c r="G749" s="15" t="s">
        <v>242</v>
      </c>
      <c r="H749" s="13">
        <v>498592588</v>
      </c>
      <c r="I749" s="12">
        <v>498592588</v>
      </c>
      <c r="J749" s="15" t="s">
        <v>48</v>
      </c>
      <c r="K749" s="15" t="s">
        <v>102</v>
      </c>
      <c r="L749" s="15" t="s">
        <v>121</v>
      </c>
      <c r="M749" s="15" t="s">
        <v>122</v>
      </c>
      <c r="N749" s="15" t="s">
        <v>139</v>
      </c>
      <c r="O749" s="36" t="s">
        <v>211</v>
      </c>
    </row>
    <row r="750" spans="1:15" ht="71.25" x14ac:dyDescent="0.25">
      <c r="A750" s="21" t="s">
        <v>42</v>
      </c>
      <c r="B750" s="26" t="s">
        <v>272</v>
      </c>
      <c r="C750" s="17" t="s">
        <v>659</v>
      </c>
      <c r="D750" s="16">
        <v>43160</v>
      </c>
      <c r="E750" s="18">
        <v>9</v>
      </c>
      <c r="F750" s="15" t="s">
        <v>239</v>
      </c>
      <c r="G750" s="15" t="s">
        <v>242</v>
      </c>
      <c r="H750" s="13">
        <v>50000000</v>
      </c>
      <c r="I750" s="12">
        <v>50000000</v>
      </c>
      <c r="J750" s="15" t="s">
        <v>48</v>
      </c>
      <c r="K750" s="15" t="s">
        <v>102</v>
      </c>
      <c r="L750" s="15" t="s">
        <v>121</v>
      </c>
      <c r="M750" s="15" t="s">
        <v>122</v>
      </c>
      <c r="N750" s="15" t="s">
        <v>139</v>
      </c>
      <c r="O750" s="36" t="s">
        <v>211</v>
      </c>
    </row>
    <row r="751" spans="1:15" ht="85.5" x14ac:dyDescent="0.25">
      <c r="A751" s="21" t="s">
        <v>42</v>
      </c>
      <c r="B751" s="26" t="s">
        <v>273</v>
      </c>
      <c r="C751" s="17" t="s">
        <v>660</v>
      </c>
      <c r="D751" s="16">
        <v>43160</v>
      </c>
      <c r="E751" s="18">
        <v>9</v>
      </c>
      <c r="F751" s="15" t="s">
        <v>239</v>
      </c>
      <c r="G751" s="15" t="s">
        <v>242</v>
      </c>
      <c r="H751" s="13">
        <v>50000000</v>
      </c>
      <c r="I751" s="12">
        <v>50000000</v>
      </c>
      <c r="J751" s="15" t="s">
        <v>48</v>
      </c>
      <c r="K751" s="15" t="s">
        <v>102</v>
      </c>
      <c r="L751" s="15" t="s">
        <v>121</v>
      </c>
      <c r="M751" s="15" t="s">
        <v>122</v>
      </c>
      <c r="N751" s="15" t="s">
        <v>139</v>
      </c>
      <c r="O751" s="36" t="s">
        <v>211</v>
      </c>
    </row>
    <row r="752" spans="1:15" ht="85.5" x14ac:dyDescent="0.25">
      <c r="A752" s="21" t="s">
        <v>42</v>
      </c>
      <c r="B752" s="26" t="s">
        <v>269</v>
      </c>
      <c r="C752" s="17" t="s">
        <v>661</v>
      </c>
      <c r="D752" s="16">
        <v>43221</v>
      </c>
      <c r="E752" s="18">
        <v>7</v>
      </c>
      <c r="F752" s="15" t="s">
        <v>236</v>
      </c>
      <c r="G752" s="15" t="s">
        <v>242</v>
      </c>
      <c r="H752" s="13">
        <v>3000000000</v>
      </c>
      <c r="I752" s="12">
        <v>3000000000</v>
      </c>
      <c r="J752" s="15" t="s">
        <v>48</v>
      </c>
      <c r="K752" s="15" t="s">
        <v>102</v>
      </c>
      <c r="L752" s="15" t="s">
        <v>121</v>
      </c>
      <c r="M752" s="15" t="s">
        <v>122</v>
      </c>
      <c r="N752" s="15" t="s">
        <v>123</v>
      </c>
      <c r="O752" s="36" t="s">
        <v>210</v>
      </c>
    </row>
    <row r="753" spans="1:15" ht="85.5" x14ac:dyDescent="0.25">
      <c r="A753" s="21" t="s">
        <v>42</v>
      </c>
      <c r="B753" s="26">
        <v>80111600</v>
      </c>
      <c r="C753" s="17" t="s">
        <v>662</v>
      </c>
      <c r="D753" s="16">
        <v>43132</v>
      </c>
      <c r="E753" s="18">
        <v>5</v>
      </c>
      <c r="F753" s="15" t="s">
        <v>240</v>
      </c>
      <c r="G753" s="15" t="s">
        <v>242</v>
      </c>
      <c r="H753" s="13">
        <v>18500000</v>
      </c>
      <c r="I753" s="12">
        <v>18500000</v>
      </c>
      <c r="J753" s="15" t="s">
        <v>48</v>
      </c>
      <c r="K753" s="15" t="s">
        <v>102</v>
      </c>
      <c r="L753" s="15" t="s">
        <v>121</v>
      </c>
      <c r="M753" s="15" t="s">
        <v>122</v>
      </c>
      <c r="N753" s="15" t="s">
        <v>123</v>
      </c>
      <c r="O753" s="36" t="s">
        <v>211</v>
      </c>
    </row>
    <row r="754" spans="1:15" ht="85.5" x14ac:dyDescent="0.25">
      <c r="A754" s="21" t="s">
        <v>42</v>
      </c>
      <c r="B754" s="26">
        <v>80111600</v>
      </c>
      <c r="C754" s="17" t="s">
        <v>663</v>
      </c>
      <c r="D754" s="16">
        <v>43282</v>
      </c>
      <c r="E754" s="18">
        <v>7</v>
      </c>
      <c r="F754" s="15" t="s">
        <v>240</v>
      </c>
      <c r="G754" s="15" t="s">
        <v>242</v>
      </c>
      <c r="H754" s="13">
        <v>26950000</v>
      </c>
      <c r="I754" s="12">
        <v>26950000</v>
      </c>
      <c r="J754" s="15" t="s">
        <v>48</v>
      </c>
      <c r="K754" s="15" t="s">
        <v>102</v>
      </c>
      <c r="L754" s="15" t="s">
        <v>121</v>
      </c>
      <c r="M754" s="15" t="s">
        <v>122</v>
      </c>
      <c r="N754" s="15" t="s">
        <v>123</v>
      </c>
      <c r="O754" s="36" t="s">
        <v>211</v>
      </c>
    </row>
    <row r="755" spans="1:15" ht="128.25" x14ac:dyDescent="0.25">
      <c r="A755" s="21" t="s">
        <v>42</v>
      </c>
      <c r="B755" s="26">
        <v>80111600</v>
      </c>
      <c r="C755" s="17" t="s">
        <v>664</v>
      </c>
      <c r="D755" s="16">
        <v>43160</v>
      </c>
      <c r="E755" s="18">
        <v>4</v>
      </c>
      <c r="F755" s="15" t="s">
        <v>240</v>
      </c>
      <c r="G755" s="15" t="s">
        <v>242</v>
      </c>
      <c r="H755" s="13">
        <v>30463333.333333336</v>
      </c>
      <c r="I755" s="12">
        <v>30463333.333333336</v>
      </c>
      <c r="J755" s="15" t="s">
        <v>48</v>
      </c>
      <c r="K755" s="15" t="s">
        <v>102</v>
      </c>
      <c r="L755" s="15" t="s">
        <v>121</v>
      </c>
      <c r="M755" s="15" t="s">
        <v>122</v>
      </c>
      <c r="N755" s="15" t="s">
        <v>123</v>
      </c>
      <c r="O755" s="36" t="s">
        <v>211</v>
      </c>
    </row>
    <row r="756" spans="1:15" ht="114" x14ac:dyDescent="0.25">
      <c r="A756" s="21" t="s">
        <v>42</v>
      </c>
      <c r="B756" s="26">
        <v>80111600</v>
      </c>
      <c r="C756" s="17" t="s">
        <v>665</v>
      </c>
      <c r="D756" s="16">
        <v>43282</v>
      </c>
      <c r="E756" s="18">
        <v>7</v>
      </c>
      <c r="F756" s="15" t="s">
        <v>240</v>
      </c>
      <c r="G756" s="15" t="s">
        <v>242</v>
      </c>
      <c r="H756" s="13">
        <v>51240000</v>
      </c>
      <c r="I756" s="12">
        <v>51240000</v>
      </c>
      <c r="J756" s="15" t="s">
        <v>48</v>
      </c>
      <c r="K756" s="15" t="s">
        <v>102</v>
      </c>
      <c r="L756" s="15" t="s">
        <v>121</v>
      </c>
      <c r="M756" s="15" t="s">
        <v>122</v>
      </c>
      <c r="N756" s="15" t="s">
        <v>123</v>
      </c>
      <c r="O756" s="36" t="s">
        <v>211</v>
      </c>
    </row>
    <row r="757" spans="1:15" ht="128.25" x14ac:dyDescent="0.25">
      <c r="A757" s="21" t="s">
        <v>42</v>
      </c>
      <c r="B757" s="26">
        <v>80111600</v>
      </c>
      <c r="C757" s="17" t="s">
        <v>666</v>
      </c>
      <c r="D757" s="16">
        <v>43160</v>
      </c>
      <c r="E757" s="18">
        <v>4</v>
      </c>
      <c r="F757" s="15" t="s">
        <v>240</v>
      </c>
      <c r="G757" s="15" t="s">
        <v>242</v>
      </c>
      <c r="H757" s="13">
        <v>21318500</v>
      </c>
      <c r="I757" s="12">
        <v>21318500</v>
      </c>
      <c r="J757" s="15" t="s">
        <v>48</v>
      </c>
      <c r="K757" s="15" t="s">
        <v>102</v>
      </c>
      <c r="L757" s="15" t="s">
        <v>121</v>
      </c>
      <c r="M757" s="15" t="s">
        <v>122</v>
      </c>
      <c r="N757" s="15" t="s">
        <v>123</v>
      </c>
      <c r="O757" s="36" t="s">
        <v>210</v>
      </c>
    </row>
    <row r="758" spans="1:15" ht="114" x14ac:dyDescent="0.25">
      <c r="A758" s="21" t="s">
        <v>42</v>
      </c>
      <c r="B758" s="26">
        <v>80111600</v>
      </c>
      <c r="C758" s="17" t="s">
        <v>667</v>
      </c>
      <c r="D758" s="16">
        <v>43252</v>
      </c>
      <c r="E758" s="18">
        <v>8</v>
      </c>
      <c r="F758" s="15" t="s">
        <v>240</v>
      </c>
      <c r="G758" s="15" t="s">
        <v>242</v>
      </c>
      <c r="H758" s="13">
        <v>50680000</v>
      </c>
      <c r="I758" s="12">
        <v>50680000</v>
      </c>
      <c r="J758" s="15" t="s">
        <v>48</v>
      </c>
      <c r="K758" s="15" t="s">
        <v>102</v>
      </c>
      <c r="L758" s="15" t="s">
        <v>121</v>
      </c>
      <c r="M758" s="15" t="s">
        <v>122</v>
      </c>
      <c r="N758" s="15" t="s">
        <v>123</v>
      </c>
      <c r="O758" s="36" t="s">
        <v>210</v>
      </c>
    </row>
    <row r="759" spans="1:15" ht="142.5" x14ac:dyDescent="0.25">
      <c r="A759" s="21" t="s">
        <v>42</v>
      </c>
      <c r="B759" s="26">
        <v>80111600</v>
      </c>
      <c r="C759" s="17" t="s">
        <v>668</v>
      </c>
      <c r="D759" s="16">
        <v>43160</v>
      </c>
      <c r="E759" s="18">
        <v>4</v>
      </c>
      <c r="F759" s="15" t="s">
        <v>240</v>
      </c>
      <c r="G759" s="15" t="s">
        <v>242</v>
      </c>
      <c r="H759" s="13">
        <v>21319683</v>
      </c>
      <c r="I759" s="12">
        <v>21319683</v>
      </c>
      <c r="J759" s="15" t="s">
        <v>48</v>
      </c>
      <c r="K759" s="15" t="s">
        <v>102</v>
      </c>
      <c r="L759" s="15" t="s">
        <v>121</v>
      </c>
      <c r="M759" s="15" t="s">
        <v>122</v>
      </c>
      <c r="N759" s="15" t="s">
        <v>123</v>
      </c>
      <c r="O759" s="36" t="s">
        <v>210</v>
      </c>
    </row>
    <row r="760" spans="1:15" ht="128.25" x14ac:dyDescent="0.25">
      <c r="A760" s="21" t="s">
        <v>42</v>
      </c>
      <c r="B760" s="26">
        <v>80111600</v>
      </c>
      <c r="C760" s="17" t="s">
        <v>669</v>
      </c>
      <c r="D760" s="16">
        <v>43252</v>
      </c>
      <c r="E760" s="18">
        <v>8</v>
      </c>
      <c r="F760" s="15" t="s">
        <v>240</v>
      </c>
      <c r="G760" s="15" t="s">
        <v>242</v>
      </c>
      <c r="H760" s="13">
        <v>50680000</v>
      </c>
      <c r="I760" s="12">
        <v>50680000</v>
      </c>
      <c r="J760" s="15" t="s">
        <v>48</v>
      </c>
      <c r="K760" s="15" t="s">
        <v>102</v>
      </c>
      <c r="L760" s="15" t="s">
        <v>121</v>
      </c>
      <c r="M760" s="15" t="s">
        <v>122</v>
      </c>
      <c r="N760" s="15" t="s">
        <v>123</v>
      </c>
      <c r="O760" s="36" t="s">
        <v>210</v>
      </c>
    </row>
    <row r="761" spans="1:15" ht="85.5" x14ac:dyDescent="0.25">
      <c r="A761" s="21" t="s">
        <v>42</v>
      </c>
      <c r="B761" s="26">
        <v>80111600</v>
      </c>
      <c r="C761" s="17" t="s">
        <v>670</v>
      </c>
      <c r="D761" s="16">
        <v>43160</v>
      </c>
      <c r="E761" s="18">
        <v>3</v>
      </c>
      <c r="F761" s="15" t="s">
        <v>240</v>
      </c>
      <c r="G761" s="15" t="s">
        <v>242</v>
      </c>
      <c r="H761" s="13">
        <v>6000000</v>
      </c>
      <c r="I761" s="12">
        <v>6000000</v>
      </c>
      <c r="J761" s="15" t="s">
        <v>48</v>
      </c>
      <c r="K761" s="15" t="s">
        <v>102</v>
      </c>
      <c r="L761" s="15" t="s">
        <v>121</v>
      </c>
      <c r="M761" s="15" t="s">
        <v>122</v>
      </c>
      <c r="N761" s="15" t="s">
        <v>123</v>
      </c>
      <c r="O761" s="36" t="s">
        <v>210</v>
      </c>
    </row>
    <row r="762" spans="1:15" ht="85.5" x14ac:dyDescent="0.25">
      <c r="A762" s="21" t="s">
        <v>42</v>
      </c>
      <c r="B762" s="26">
        <v>80111600</v>
      </c>
      <c r="C762" s="17" t="s">
        <v>671</v>
      </c>
      <c r="D762" s="16">
        <v>43252</v>
      </c>
      <c r="E762" s="18">
        <v>8</v>
      </c>
      <c r="F762" s="15" t="s">
        <v>240</v>
      </c>
      <c r="G762" s="15" t="s">
        <v>242</v>
      </c>
      <c r="H762" s="13">
        <v>17584000</v>
      </c>
      <c r="I762" s="12">
        <v>17584000</v>
      </c>
      <c r="J762" s="15" t="s">
        <v>48</v>
      </c>
      <c r="K762" s="15" t="s">
        <v>102</v>
      </c>
      <c r="L762" s="15" t="s">
        <v>121</v>
      </c>
      <c r="M762" s="15" t="s">
        <v>122</v>
      </c>
      <c r="N762" s="15" t="s">
        <v>123</v>
      </c>
      <c r="O762" s="36" t="s">
        <v>210</v>
      </c>
    </row>
    <row r="763" spans="1:15" ht="85.5" x14ac:dyDescent="0.25">
      <c r="A763" s="21" t="s">
        <v>42</v>
      </c>
      <c r="B763" s="26">
        <v>80111600</v>
      </c>
      <c r="C763" s="17" t="s">
        <v>672</v>
      </c>
      <c r="D763" s="16">
        <v>43160</v>
      </c>
      <c r="E763" s="18">
        <v>4</v>
      </c>
      <c r="F763" s="15" t="s">
        <v>240</v>
      </c>
      <c r="G763" s="15" t="s">
        <v>242</v>
      </c>
      <c r="H763" s="13">
        <v>8632081.5</v>
      </c>
      <c r="I763" s="12">
        <v>8632081.5</v>
      </c>
      <c r="J763" s="15" t="s">
        <v>48</v>
      </c>
      <c r="K763" s="15" t="s">
        <v>102</v>
      </c>
      <c r="L763" s="15" t="s">
        <v>121</v>
      </c>
      <c r="M763" s="15" t="s">
        <v>122</v>
      </c>
      <c r="N763" s="15" t="s">
        <v>123</v>
      </c>
      <c r="O763" s="36" t="s">
        <v>211</v>
      </c>
    </row>
    <row r="764" spans="1:15" ht="99.75" x14ac:dyDescent="0.25">
      <c r="A764" s="21" t="s">
        <v>42</v>
      </c>
      <c r="B764" s="26">
        <v>80111600</v>
      </c>
      <c r="C764" s="17" t="s">
        <v>673</v>
      </c>
      <c r="D764" s="16">
        <v>43160</v>
      </c>
      <c r="E764" s="18">
        <v>4</v>
      </c>
      <c r="F764" s="15" t="s">
        <v>240</v>
      </c>
      <c r="G764" s="15" t="s">
        <v>242</v>
      </c>
      <c r="H764" s="13">
        <v>28000000</v>
      </c>
      <c r="I764" s="12">
        <v>28000000</v>
      </c>
      <c r="J764" s="15" t="s">
        <v>48</v>
      </c>
      <c r="K764" s="15" t="s">
        <v>102</v>
      </c>
      <c r="L764" s="15" t="s">
        <v>121</v>
      </c>
      <c r="M764" s="15" t="s">
        <v>122</v>
      </c>
      <c r="N764" s="15" t="s">
        <v>123</v>
      </c>
      <c r="O764" s="36" t="s">
        <v>211</v>
      </c>
    </row>
    <row r="765" spans="1:15" ht="99.75" x14ac:dyDescent="0.25">
      <c r="A765" s="21" t="s">
        <v>42</v>
      </c>
      <c r="B765" s="26">
        <v>80111600</v>
      </c>
      <c r="C765" s="17" t="s">
        <v>674</v>
      </c>
      <c r="D765" s="16">
        <v>43282</v>
      </c>
      <c r="E765" s="18">
        <v>7</v>
      </c>
      <c r="F765" s="15" t="s">
        <v>240</v>
      </c>
      <c r="G765" s="15" t="s">
        <v>242</v>
      </c>
      <c r="H765" s="13">
        <v>58100000</v>
      </c>
      <c r="I765" s="12">
        <v>58100000</v>
      </c>
      <c r="J765" s="15" t="s">
        <v>48</v>
      </c>
      <c r="K765" s="15" t="s">
        <v>102</v>
      </c>
      <c r="L765" s="15" t="s">
        <v>121</v>
      </c>
      <c r="M765" s="15" t="s">
        <v>122</v>
      </c>
      <c r="N765" s="15" t="s">
        <v>123</v>
      </c>
      <c r="O765" s="36" t="s">
        <v>211</v>
      </c>
    </row>
    <row r="766" spans="1:15" ht="85.5" x14ac:dyDescent="0.25">
      <c r="A766" s="21" t="s">
        <v>42</v>
      </c>
      <c r="B766" s="26">
        <v>80111600</v>
      </c>
      <c r="C766" s="17" t="s">
        <v>675</v>
      </c>
      <c r="D766" s="16">
        <v>43191</v>
      </c>
      <c r="E766" s="18">
        <v>4</v>
      </c>
      <c r="F766" s="15" t="s">
        <v>240</v>
      </c>
      <c r="G766" s="15" t="s">
        <v>242</v>
      </c>
      <c r="H766" s="13">
        <v>17500000</v>
      </c>
      <c r="I766" s="12">
        <v>17500000</v>
      </c>
      <c r="J766" s="15" t="s">
        <v>48</v>
      </c>
      <c r="K766" s="15" t="s">
        <v>102</v>
      </c>
      <c r="L766" s="15" t="s">
        <v>121</v>
      </c>
      <c r="M766" s="15" t="s">
        <v>122</v>
      </c>
      <c r="N766" s="15" t="s">
        <v>123</v>
      </c>
      <c r="O766" s="36" t="s">
        <v>211</v>
      </c>
    </row>
    <row r="767" spans="1:15" ht="85.5" x14ac:dyDescent="0.25">
      <c r="A767" s="21" t="s">
        <v>42</v>
      </c>
      <c r="B767" s="26">
        <v>80111600</v>
      </c>
      <c r="C767" s="17" t="s">
        <v>676</v>
      </c>
      <c r="D767" s="16">
        <v>43282</v>
      </c>
      <c r="E767" s="18">
        <v>7</v>
      </c>
      <c r="F767" s="15" t="s">
        <v>240</v>
      </c>
      <c r="G767" s="15" t="s">
        <v>242</v>
      </c>
      <c r="H767" s="13">
        <v>36400000</v>
      </c>
      <c r="I767" s="12">
        <v>36400000</v>
      </c>
      <c r="J767" s="15" t="s">
        <v>48</v>
      </c>
      <c r="K767" s="15" t="s">
        <v>102</v>
      </c>
      <c r="L767" s="15" t="s">
        <v>121</v>
      </c>
      <c r="M767" s="15" t="s">
        <v>122</v>
      </c>
      <c r="N767" s="15" t="s">
        <v>123</v>
      </c>
      <c r="O767" s="36" t="s">
        <v>211</v>
      </c>
    </row>
    <row r="768" spans="1:15" ht="85.5" x14ac:dyDescent="0.25">
      <c r="A768" s="21" t="s">
        <v>42</v>
      </c>
      <c r="B768" s="26">
        <v>80111600</v>
      </c>
      <c r="C768" s="17" t="s">
        <v>677</v>
      </c>
      <c r="D768" s="16">
        <v>43191</v>
      </c>
      <c r="E768" s="18">
        <v>3</v>
      </c>
      <c r="F768" s="15" t="s">
        <v>240</v>
      </c>
      <c r="G768" s="15" t="s">
        <v>242</v>
      </c>
      <c r="H768" s="13">
        <v>17750000</v>
      </c>
      <c r="I768" s="12">
        <v>17750000</v>
      </c>
      <c r="J768" s="15" t="s">
        <v>48</v>
      </c>
      <c r="K768" s="15" t="s">
        <v>102</v>
      </c>
      <c r="L768" s="15" t="s">
        <v>121</v>
      </c>
      <c r="M768" s="15" t="s">
        <v>122</v>
      </c>
      <c r="N768" s="15" t="s">
        <v>123</v>
      </c>
      <c r="O768" s="36" t="s">
        <v>211</v>
      </c>
    </row>
    <row r="769" spans="1:15" ht="85.5" x14ac:dyDescent="0.25">
      <c r="A769" s="21" t="s">
        <v>42</v>
      </c>
      <c r="B769" s="26">
        <v>80111600</v>
      </c>
      <c r="C769" s="17" t="s">
        <v>678</v>
      </c>
      <c r="D769" s="16">
        <v>43282</v>
      </c>
      <c r="E769" s="18">
        <v>7</v>
      </c>
      <c r="F769" s="15" t="s">
        <v>240</v>
      </c>
      <c r="G769" s="15" t="s">
        <v>242</v>
      </c>
      <c r="H769" s="13">
        <v>51660000</v>
      </c>
      <c r="I769" s="12">
        <v>51660000</v>
      </c>
      <c r="J769" s="15" t="s">
        <v>48</v>
      </c>
      <c r="K769" s="15" t="s">
        <v>102</v>
      </c>
      <c r="L769" s="15" t="s">
        <v>121</v>
      </c>
      <c r="M769" s="15" t="s">
        <v>122</v>
      </c>
      <c r="N769" s="15" t="s">
        <v>123</v>
      </c>
      <c r="O769" s="36" t="s">
        <v>211</v>
      </c>
    </row>
    <row r="770" spans="1:15" ht="85.5" x14ac:dyDescent="0.25">
      <c r="A770" s="21" t="s">
        <v>42</v>
      </c>
      <c r="B770" s="26">
        <v>80111600</v>
      </c>
      <c r="C770" s="17" t="s">
        <v>679</v>
      </c>
      <c r="D770" s="16">
        <v>43101</v>
      </c>
      <c r="E770" s="18">
        <v>12</v>
      </c>
      <c r="F770" s="15" t="s">
        <v>240</v>
      </c>
      <c r="G770" s="15" t="s">
        <v>242</v>
      </c>
      <c r="H770" s="13">
        <v>28560000</v>
      </c>
      <c r="I770" s="12">
        <v>28560000</v>
      </c>
      <c r="J770" s="15" t="s">
        <v>48</v>
      </c>
      <c r="K770" s="15" t="s">
        <v>102</v>
      </c>
      <c r="L770" s="15" t="s">
        <v>121</v>
      </c>
      <c r="M770" s="15" t="s">
        <v>122</v>
      </c>
      <c r="N770" s="15" t="s">
        <v>123</v>
      </c>
      <c r="O770" s="36" t="s">
        <v>211</v>
      </c>
    </row>
    <row r="771" spans="1:15" ht="99.75" x14ac:dyDescent="0.25">
      <c r="A771" s="21" t="s">
        <v>42</v>
      </c>
      <c r="B771" s="26">
        <v>80111600</v>
      </c>
      <c r="C771" s="17" t="s">
        <v>680</v>
      </c>
      <c r="D771" s="16">
        <v>43101</v>
      </c>
      <c r="E771" s="18">
        <v>12</v>
      </c>
      <c r="F771" s="15" t="s">
        <v>240</v>
      </c>
      <c r="G771" s="15" t="s">
        <v>242</v>
      </c>
      <c r="H771" s="13">
        <v>84000000</v>
      </c>
      <c r="I771" s="12">
        <v>84000000</v>
      </c>
      <c r="J771" s="15" t="s">
        <v>48</v>
      </c>
      <c r="K771" s="15" t="s">
        <v>102</v>
      </c>
      <c r="L771" s="15" t="s">
        <v>121</v>
      </c>
      <c r="M771" s="15" t="s">
        <v>122</v>
      </c>
      <c r="N771" s="15" t="s">
        <v>123</v>
      </c>
      <c r="O771" s="36" t="s">
        <v>211</v>
      </c>
    </row>
    <row r="772" spans="1:15" ht="85.5" x14ac:dyDescent="0.25">
      <c r="A772" s="21" t="s">
        <v>42</v>
      </c>
      <c r="B772" s="26">
        <v>80111600</v>
      </c>
      <c r="C772" s="17" t="s">
        <v>681</v>
      </c>
      <c r="D772" s="16">
        <v>43101</v>
      </c>
      <c r="E772" s="18">
        <v>12</v>
      </c>
      <c r="F772" s="15" t="s">
        <v>240</v>
      </c>
      <c r="G772" s="15" t="s">
        <v>242</v>
      </c>
      <c r="H772" s="13">
        <v>78000000</v>
      </c>
      <c r="I772" s="12">
        <v>78000000</v>
      </c>
      <c r="J772" s="15" t="s">
        <v>48</v>
      </c>
      <c r="K772" s="15" t="s">
        <v>102</v>
      </c>
      <c r="L772" s="15" t="s">
        <v>121</v>
      </c>
      <c r="M772" s="15" t="s">
        <v>122</v>
      </c>
      <c r="N772" s="15" t="s">
        <v>123</v>
      </c>
      <c r="O772" s="36" t="s">
        <v>209</v>
      </c>
    </row>
    <row r="773" spans="1:15" ht="85.5" x14ac:dyDescent="0.25">
      <c r="A773" s="21" t="s">
        <v>42</v>
      </c>
      <c r="B773" s="26">
        <v>80111600</v>
      </c>
      <c r="C773" s="17" t="s">
        <v>682</v>
      </c>
      <c r="D773" s="16">
        <v>43101</v>
      </c>
      <c r="E773" s="18">
        <v>12</v>
      </c>
      <c r="F773" s="15" t="s">
        <v>240</v>
      </c>
      <c r="G773" s="15" t="s">
        <v>242</v>
      </c>
      <c r="H773" s="13">
        <v>36000000</v>
      </c>
      <c r="I773" s="12">
        <v>36000000</v>
      </c>
      <c r="J773" s="15" t="s">
        <v>48</v>
      </c>
      <c r="K773" s="15" t="s">
        <v>102</v>
      </c>
      <c r="L773" s="15" t="s">
        <v>121</v>
      </c>
      <c r="M773" s="15" t="s">
        <v>122</v>
      </c>
      <c r="N773" s="15" t="s">
        <v>123</v>
      </c>
      <c r="O773" s="36" t="s">
        <v>210</v>
      </c>
    </row>
    <row r="774" spans="1:15" ht="99.75" x14ac:dyDescent="0.25">
      <c r="A774" s="21" t="s">
        <v>42</v>
      </c>
      <c r="B774" s="26">
        <v>80111600</v>
      </c>
      <c r="C774" s="17" t="s">
        <v>683</v>
      </c>
      <c r="D774" s="16">
        <v>43101</v>
      </c>
      <c r="E774" s="18">
        <v>12</v>
      </c>
      <c r="F774" s="15" t="s">
        <v>240</v>
      </c>
      <c r="G774" s="15" t="s">
        <v>242</v>
      </c>
      <c r="H774" s="13">
        <v>142800000</v>
      </c>
      <c r="I774" s="12">
        <v>142800000</v>
      </c>
      <c r="J774" s="15" t="s">
        <v>48</v>
      </c>
      <c r="K774" s="15" t="s">
        <v>102</v>
      </c>
      <c r="L774" s="15" t="s">
        <v>121</v>
      </c>
      <c r="M774" s="15" t="s">
        <v>122</v>
      </c>
      <c r="N774" s="15" t="s">
        <v>123</v>
      </c>
      <c r="O774" s="36" t="s">
        <v>210</v>
      </c>
    </row>
    <row r="775" spans="1:15" ht="85.5" x14ac:dyDescent="0.25">
      <c r="A775" s="21" t="s">
        <v>42</v>
      </c>
      <c r="B775" s="26">
        <v>80111600</v>
      </c>
      <c r="C775" s="17" t="s">
        <v>684</v>
      </c>
      <c r="D775" s="16">
        <v>43101</v>
      </c>
      <c r="E775" s="18">
        <v>12</v>
      </c>
      <c r="F775" s="15" t="s">
        <v>240</v>
      </c>
      <c r="G775" s="15" t="s">
        <v>242</v>
      </c>
      <c r="H775" s="13">
        <v>26376000</v>
      </c>
      <c r="I775" s="12">
        <v>26376000</v>
      </c>
      <c r="J775" s="15" t="s">
        <v>48</v>
      </c>
      <c r="K775" s="15" t="s">
        <v>102</v>
      </c>
      <c r="L775" s="15" t="s">
        <v>121</v>
      </c>
      <c r="M775" s="15" t="s">
        <v>122</v>
      </c>
      <c r="N775" s="15" t="s">
        <v>123</v>
      </c>
      <c r="O775" s="36" t="s">
        <v>210</v>
      </c>
    </row>
    <row r="776" spans="1:15" ht="99.75" x14ac:dyDescent="0.25">
      <c r="A776" s="21" t="s">
        <v>42</v>
      </c>
      <c r="B776" s="26">
        <v>80111600</v>
      </c>
      <c r="C776" s="17" t="s">
        <v>685</v>
      </c>
      <c r="D776" s="16">
        <v>43252</v>
      </c>
      <c r="E776" s="18">
        <v>8</v>
      </c>
      <c r="F776" s="15" t="s">
        <v>240</v>
      </c>
      <c r="G776" s="15" t="s">
        <v>242</v>
      </c>
      <c r="H776" s="13">
        <v>30800000</v>
      </c>
      <c r="I776" s="12">
        <v>30800000</v>
      </c>
      <c r="J776" s="15" t="s">
        <v>48</v>
      </c>
      <c r="K776" s="15" t="s">
        <v>102</v>
      </c>
      <c r="L776" s="15" t="s">
        <v>121</v>
      </c>
      <c r="M776" s="15" t="s">
        <v>122</v>
      </c>
      <c r="N776" s="15" t="s">
        <v>123</v>
      </c>
      <c r="O776" s="36" t="s">
        <v>210</v>
      </c>
    </row>
    <row r="777" spans="1:15" ht="85.5" x14ac:dyDescent="0.25">
      <c r="A777" s="21" t="s">
        <v>42</v>
      </c>
      <c r="B777" s="26" t="s">
        <v>274</v>
      </c>
      <c r="C777" s="17" t="s">
        <v>686</v>
      </c>
      <c r="D777" s="16">
        <v>43221</v>
      </c>
      <c r="E777" s="18">
        <v>5</v>
      </c>
      <c r="F777" s="15" t="s">
        <v>237</v>
      </c>
      <c r="G777" s="15" t="s">
        <v>242</v>
      </c>
      <c r="H777" s="13">
        <f>9329329124-22769</f>
        <v>9329306355</v>
      </c>
      <c r="I777" s="13">
        <f>9329329124-22769</f>
        <v>9329306355</v>
      </c>
      <c r="J777" s="15" t="s">
        <v>48</v>
      </c>
      <c r="K777" s="15" t="s">
        <v>102</v>
      </c>
      <c r="L777" s="15" t="s">
        <v>121</v>
      </c>
      <c r="M777" s="15" t="s">
        <v>122</v>
      </c>
      <c r="N777" s="15" t="s">
        <v>123</v>
      </c>
      <c r="O777" s="36" t="s">
        <v>211</v>
      </c>
    </row>
    <row r="778" spans="1:15" ht="85.5" x14ac:dyDescent="0.25">
      <c r="A778" s="21" t="s">
        <v>42</v>
      </c>
      <c r="B778" s="26" t="s">
        <v>1081</v>
      </c>
      <c r="C778" s="17" t="s">
        <v>687</v>
      </c>
      <c r="D778" s="16">
        <v>43191</v>
      </c>
      <c r="E778" s="18">
        <v>12</v>
      </c>
      <c r="F778" s="15" t="s">
        <v>237</v>
      </c>
      <c r="G778" s="15" t="s">
        <v>242</v>
      </c>
      <c r="H778" s="13">
        <v>1070000000</v>
      </c>
      <c r="I778" s="12">
        <v>1070000000</v>
      </c>
      <c r="J778" s="15" t="s">
        <v>48</v>
      </c>
      <c r="K778" s="15" t="s">
        <v>102</v>
      </c>
      <c r="L778" s="15" t="s">
        <v>121</v>
      </c>
      <c r="M778" s="15" t="s">
        <v>122</v>
      </c>
      <c r="N778" s="15" t="s">
        <v>123</v>
      </c>
      <c r="O778" s="36" t="s">
        <v>211</v>
      </c>
    </row>
    <row r="779" spans="1:15" ht="94.5" customHeight="1" x14ac:dyDescent="0.25">
      <c r="A779" s="21" t="s">
        <v>42</v>
      </c>
      <c r="B779" s="26" t="s">
        <v>276</v>
      </c>
      <c r="C779" s="17" t="s">
        <v>688</v>
      </c>
      <c r="D779" s="16">
        <v>43221</v>
      </c>
      <c r="E779" s="18">
        <v>10</v>
      </c>
      <c r="F779" s="15" t="s">
        <v>237</v>
      </c>
      <c r="G779" s="15" t="s">
        <v>242</v>
      </c>
      <c r="H779" s="13">
        <v>1682177124.6634901</v>
      </c>
      <c r="I779" s="12">
        <v>1682177124.6634901</v>
      </c>
      <c r="J779" s="15" t="s">
        <v>48</v>
      </c>
      <c r="K779" s="15" t="s">
        <v>102</v>
      </c>
      <c r="L779" s="15" t="s">
        <v>121</v>
      </c>
      <c r="M779" s="15" t="s">
        <v>122</v>
      </c>
      <c r="N779" s="15" t="s">
        <v>123</v>
      </c>
      <c r="O779" s="36" t="s">
        <v>210</v>
      </c>
    </row>
    <row r="780" spans="1:15" ht="180" customHeight="1" x14ac:dyDescent="0.25">
      <c r="A780" s="21" t="s">
        <v>42</v>
      </c>
      <c r="B780" s="26" t="s">
        <v>1076</v>
      </c>
      <c r="C780" s="27" t="s">
        <v>1084</v>
      </c>
      <c r="D780" s="28">
        <v>43101</v>
      </c>
      <c r="E780" s="18">
        <v>10</v>
      </c>
      <c r="F780" s="26" t="s">
        <v>1011</v>
      </c>
      <c r="G780" s="26" t="s">
        <v>1015</v>
      </c>
      <c r="H780" s="235">
        <v>461721190</v>
      </c>
      <c r="I780" s="226">
        <v>461721190</v>
      </c>
      <c r="J780" s="26" t="s">
        <v>48</v>
      </c>
      <c r="K780" s="26" t="s">
        <v>48</v>
      </c>
      <c r="L780" s="26" t="s">
        <v>121</v>
      </c>
      <c r="M780" s="15" t="s">
        <v>122</v>
      </c>
      <c r="N780" s="26" t="s">
        <v>139</v>
      </c>
      <c r="O780" s="36" t="s">
        <v>211</v>
      </c>
    </row>
    <row r="781" spans="1:15" ht="94.5" customHeight="1" x14ac:dyDescent="0.25">
      <c r="A781" s="21" t="s">
        <v>42</v>
      </c>
      <c r="B781" s="26" t="s">
        <v>1077</v>
      </c>
      <c r="C781" s="27" t="s">
        <v>1085</v>
      </c>
      <c r="D781" s="28">
        <v>43101</v>
      </c>
      <c r="E781" s="18">
        <v>10</v>
      </c>
      <c r="F781" s="26" t="s">
        <v>1011</v>
      </c>
      <c r="G781" s="26" t="s">
        <v>1015</v>
      </c>
      <c r="H781" s="235">
        <v>844781809.20000005</v>
      </c>
      <c r="I781" s="226">
        <v>844781809.20000005</v>
      </c>
      <c r="J781" s="26" t="s">
        <v>48</v>
      </c>
      <c r="K781" s="26" t="s">
        <v>48</v>
      </c>
      <c r="L781" s="26" t="s">
        <v>121</v>
      </c>
      <c r="M781" s="15" t="s">
        <v>122</v>
      </c>
      <c r="N781" s="26" t="s">
        <v>139</v>
      </c>
      <c r="O781" s="36" t="s">
        <v>211</v>
      </c>
    </row>
    <row r="782" spans="1:15" ht="159.75" customHeight="1" x14ac:dyDescent="0.25">
      <c r="A782" s="21" t="s">
        <v>42</v>
      </c>
      <c r="B782" s="26" t="s">
        <v>1077</v>
      </c>
      <c r="C782" s="27" t="s">
        <v>1086</v>
      </c>
      <c r="D782" s="28">
        <v>43101</v>
      </c>
      <c r="E782" s="18">
        <v>10</v>
      </c>
      <c r="F782" s="26" t="s">
        <v>1011</v>
      </c>
      <c r="G782" s="26" t="s">
        <v>1015</v>
      </c>
      <c r="H782" s="235">
        <v>538662663</v>
      </c>
      <c r="I782" s="226">
        <v>538662663</v>
      </c>
      <c r="J782" s="26" t="s">
        <v>48</v>
      </c>
      <c r="K782" s="26" t="s">
        <v>48</v>
      </c>
      <c r="L782" s="26" t="s">
        <v>121</v>
      </c>
      <c r="M782" s="15" t="s">
        <v>122</v>
      </c>
      <c r="N782" s="26" t="s">
        <v>139</v>
      </c>
      <c r="O782" s="36" t="s">
        <v>211</v>
      </c>
    </row>
    <row r="783" spans="1:15" ht="94.5" customHeight="1" x14ac:dyDescent="0.25">
      <c r="A783" s="21" t="s">
        <v>42</v>
      </c>
      <c r="B783" s="26" t="s">
        <v>1077</v>
      </c>
      <c r="C783" s="27" t="s">
        <v>1087</v>
      </c>
      <c r="D783" s="28">
        <v>43101</v>
      </c>
      <c r="E783" s="18">
        <v>10</v>
      </c>
      <c r="F783" s="26" t="s">
        <v>1011</v>
      </c>
      <c r="G783" s="26" t="s">
        <v>1015</v>
      </c>
      <c r="H783" s="235">
        <v>656069386.27999997</v>
      </c>
      <c r="I783" s="226">
        <v>656069386.27999997</v>
      </c>
      <c r="J783" s="26" t="s">
        <v>48</v>
      </c>
      <c r="K783" s="26" t="s">
        <v>48</v>
      </c>
      <c r="L783" s="26" t="s">
        <v>121</v>
      </c>
      <c r="M783" s="15" t="s">
        <v>122</v>
      </c>
      <c r="N783" s="26" t="s">
        <v>139</v>
      </c>
      <c r="O783" s="36" t="s">
        <v>211</v>
      </c>
    </row>
    <row r="784" spans="1:15" ht="94.5" customHeight="1" x14ac:dyDescent="0.25">
      <c r="A784" s="21" t="s">
        <v>42</v>
      </c>
      <c r="B784" s="26" t="s">
        <v>1077</v>
      </c>
      <c r="C784" s="27" t="s">
        <v>1088</v>
      </c>
      <c r="D784" s="28">
        <v>43101</v>
      </c>
      <c r="E784" s="18">
        <v>10</v>
      </c>
      <c r="F784" s="26" t="s">
        <v>1011</v>
      </c>
      <c r="G784" s="26" t="s">
        <v>1015</v>
      </c>
      <c r="H784" s="235">
        <v>439004316.10000002</v>
      </c>
      <c r="I784" s="226">
        <v>439004316.10000002</v>
      </c>
      <c r="J784" s="26" t="s">
        <v>48</v>
      </c>
      <c r="K784" s="26" t="s">
        <v>48</v>
      </c>
      <c r="L784" s="26" t="s">
        <v>121</v>
      </c>
      <c r="M784" s="15" t="s">
        <v>122</v>
      </c>
      <c r="N784" s="26" t="s">
        <v>139</v>
      </c>
      <c r="O784" s="36" t="s">
        <v>211</v>
      </c>
    </row>
    <row r="785" spans="1:15" ht="94.5" customHeight="1" x14ac:dyDescent="0.25">
      <c r="A785" s="21" t="s">
        <v>42</v>
      </c>
      <c r="B785" s="26" t="s">
        <v>1078</v>
      </c>
      <c r="C785" s="27" t="s">
        <v>1089</v>
      </c>
      <c r="D785" s="28">
        <v>43101</v>
      </c>
      <c r="E785" s="18">
        <v>10</v>
      </c>
      <c r="F785" s="26" t="s">
        <v>1011</v>
      </c>
      <c r="G785" s="26" t="s">
        <v>1015</v>
      </c>
      <c r="H785" s="235">
        <v>64402800</v>
      </c>
      <c r="I785" s="226">
        <v>64402800</v>
      </c>
      <c r="J785" s="26" t="s">
        <v>48</v>
      </c>
      <c r="K785" s="26" t="s">
        <v>48</v>
      </c>
      <c r="L785" s="26" t="s">
        <v>121</v>
      </c>
      <c r="M785" s="15" t="s">
        <v>122</v>
      </c>
      <c r="N785" s="26" t="s">
        <v>139</v>
      </c>
      <c r="O785" s="36" t="s">
        <v>211</v>
      </c>
    </row>
    <row r="786" spans="1:15" ht="94.5" customHeight="1" x14ac:dyDescent="0.25">
      <c r="A786" s="21" t="s">
        <v>42</v>
      </c>
      <c r="B786" s="26" t="s">
        <v>1077</v>
      </c>
      <c r="C786" s="27" t="s">
        <v>1090</v>
      </c>
      <c r="D786" s="28">
        <v>43101</v>
      </c>
      <c r="E786" s="18">
        <v>10</v>
      </c>
      <c r="F786" s="26" t="s">
        <v>1011</v>
      </c>
      <c r="G786" s="26" t="s">
        <v>1015</v>
      </c>
      <c r="H786" s="235">
        <v>358459026.87</v>
      </c>
      <c r="I786" s="226">
        <v>358459026.87</v>
      </c>
      <c r="J786" s="26" t="s">
        <v>48</v>
      </c>
      <c r="K786" s="26" t="s">
        <v>48</v>
      </c>
      <c r="L786" s="26" t="s">
        <v>121</v>
      </c>
      <c r="M786" s="15" t="s">
        <v>122</v>
      </c>
      <c r="N786" s="26" t="s">
        <v>139</v>
      </c>
      <c r="O786" s="36" t="s">
        <v>211</v>
      </c>
    </row>
    <row r="787" spans="1:15" ht="94.5" customHeight="1" x14ac:dyDescent="0.25">
      <c r="A787" s="21" t="s">
        <v>42</v>
      </c>
      <c r="B787" s="26" t="s">
        <v>1077</v>
      </c>
      <c r="C787" s="27" t="s">
        <v>1091</v>
      </c>
      <c r="D787" s="28">
        <v>43101</v>
      </c>
      <c r="E787" s="18">
        <v>10</v>
      </c>
      <c r="F787" s="26" t="s">
        <v>1011</v>
      </c>
      <c r="G787" s="26" t="s">
        <v>1015</v>
      </c>
      <c r="H787" s="235">
        <v>2092404969.0936</v>
      </c>
      <c r="I787" s="226">
        <v>2092404969.0936</v>
      </c>
      <c r="J787" s="26" t="s">
        <v>48</v>
      </c>
      <c r="K787" s="26" t="s">
        <v>48</v>
      </c>
      <c r="L787" s="26" t="s">
        <v>121</v>
      </c>
      <c r="M787" s="15" t="s">
        <v>122</v>
      </c>
      <c r="N787" s="26" t="s">
        <v>139</v>
      </c>
      <c r="O787" s="36" t="s">
        <v>211</v>
      </c>
    </row>
    <row r="788" spans="1:15" ht="94.5" customHeight="1" x14ac:dyDescent="0.25">
      <c r="A788" s="21" t="s">
        <v>42</v>
      </c>
      <c r="B788" s="26" t="s">
        <v>1077</v>
      </c>
      <c r="C788" s="27" t="s">
        <v>1092</v>
      </c>
      <c r="D788" s="28">
        <v>43101</v>
      </c>
      <c r="E788" s="18">
        <v>10</v>
      </c>
      <c r="F788" s="26" t="s">
        <v>1011</v>
      </c>
      <c r="G788" s="26" t="s">
        <v>1015</v>
      </c>
      <c r="H788" s="235">
        <v>263658780</v>
      </c>
      <c r="I788" s="226">
        <v>263658780</v>
      </c>
      <c r="J788" s="26" t="s">
        <v>48</v>
      </c>
      <c r="K788" s="26" t="s">
        <v>48</v>
      </c>
      <c r="L788" s="26" t="s">
        <v>121</v>
      </c>
      <c r="M788" s="15" t="s">
        <v>122</v>
      </c>
      <c r="N788" s="26" t="s">
        <v>139</v>
      </c>
      <c r="O788" s="36" t="s">
        <v>211</v>
      </c>
    </row>
    <row r="789" spans="1:15" ht="94.5" customHeight="1" x14ac:dyDescent="0.25">
      <c r="A789" s="21" t="s">
        <v>42</v>
      </c>
      <c r="B789" s="26" t="s">
        <v>1079</v>
      </c>
      <c r="C789" s="27" t="s">
        <v>1093</v>
      </c>
      <c r="D789" s="28">
        <v>43132</v>
      </c>
      <c r="E789" s="29">
        <v>3</v>
      </c>
      <c r="F789" s="26" t="s">
        <v>1011</v>
      </c>
      <c r="G789" s="26" t="s">
        <v>1015</v>
      </c>
      <c r="H789" s="235">
        <v>391016098</v>
      </c>
      <c r="I789" s="226">
        <v>391016098</v>
      </c>
      <c r="J789" s="26" t="s">
        <v>48</v>
      </c>
      <c r="K789" s="26" t="s">
        <v>48</v>
      </c>
      <c r="L789" s="26" t="s">
        <v>121</v>
      </c>
      <c r="M789" s="15" t="s">
        <v>122</v>
      </c>
      <c r="N789" s="26" t="s">
        <v>139</v>
      </c>
      <c r="O789" s="36" t="s">
        <v>211</v>
      </c>
    </row>
    <row r="790" spans="1:15" ht="180.75" customHeight="1" x14ac:dyDescent="0.25">
      <c r="A790" s="21" t="s">
        <v>42</v>
      </c>
      <c r="B790" s="26" t="s">
        <v>1080</v>
      </c>
      <c r="C790" s="27" t="s">
        <v>1688</v>
      </c>
      <c r="D790" s="28">
        <v>43101</v>
      </c>
      <c r="E790" s="29">
        <v>12</v>
      </c>
      <c r="F790" s="26" t="s">
        <v>1011</v>
      </c>
      <c r="G790" s="26" t="s">
        <v>1015</v>
      </c>
      <c r="H790" s="235">
        <v>1500000000</v>
      </c>
      <c r="I790" s="226">
        <v>1500000000</v>
      </c>
      <c r="J790" s="26" t="s">
        <v>48</v>
      </c>
      <c r="K790" s="26" t="s">
        <v>48</v>
      </c>
      <c r="L790" s="26" t="s">
        <v>121</v>
      </c>
      <c r="M790" s="15" t="s">
        <v>122</v>
      </c>
      <c r="N790" s="26" t="s">
        <v>139</v>
      </c>
      <c r="O790" s="36" t="s">
        <v>211</v>
      </c>
    </row>
    <row r="791" spans="1:15" ht="57" x14ac:dyDescent="0.25">
      <c r="A791" s="21" t="s">
        <v>43</v>
      </c>
      <c r="B791" s="26">
        <v>80111600</v>
      </c>
      <c r="C791" s="17" t="s">
        <v>689</v>
      </c>
      <c r="D791" s="16">
        <v>43160</v>
      </c>
      <c r="E791" s="19">
        <v>3</v>
      </c>
      <c r="F791" s="15" t="s">
        <v>240</v>
      </c>
      <c r="G791" s="15" t="s">
        <v>242</v>
      </c>
      <c r="H791" s="13">
        <f>14791000/2</f>
        <v>7395500</v>
      </c>
      <c r="I791" s="12">
        <f>+H791</f>
        <v>7395500</v>
      </c>
      <c r="J791" s="15" t="s">
        <v>48</v>
      </c>
      <c r="K791" s="15" t="s">
        <v>102</v>
      </c>
      <c r="L791" s="15" t="s">
        <v>44</v>
      </c>
      <c r="M791" s="225" t="s">
        <v>124</v>
      </c>
      <c r="N791" s="264"/>
      <c r="O791" s="36" t="s">
        <v>219</v>
      </c>
    </row>
    <row r="792" spans="1:15" ht="65.25" customHeight="1" x14ac:dyDescent="0.25">
      <c r="A792" s="21" t="s">
        <v>43</v>
      </c>
      <c r="B792" s="26">
        <v>80111600</v>
      </c>
      <c r="C792" s="17" t="s">
        <v>690</v>
      </c>
      <c r="D792" s="16">
        <v>43282</v>
      </c>
      <c r="E792" s="19">
        <v>6</v>
      </c>
      <c r="F792" s="15" t="s">
        <v>240</v>
      </c>
      <c r="G792" s="15" t="s">
        <v>242</v>
      </c>
      <c r="H792" s="13">
        <f>2113000*1.04*6</f>
        <v>13185120</v>
      </c>
      <c r="I792" s="12">
        <f>+H792</f>
        <v>13185120</v>
      </c>
      <c r="J792" s="15" t="s">
        <v>48</v>
      </c>
      <c r="K792" s="15" t="s">
        <v>102</v>
      </c>
      <c r="L792" s="15" t="s">
        <v>44</v>
      </c>
      <c r="M792" s="225" t="s">
        <v>124</v>
      </c>
      <c r="N792" s="264"/>
      <c r="O792" s="36" t="s">
        <v>219</v>
      </c>
    </row>
    <row r="793" spans="1:15" ht="57" x14ac:dyDescent="0.25">
      <c r="A793" s="21" t="s">
        <v>43</v>
      </c>
      <c r="B793" s="26">
        <v>80111600</v>
      </c>
      <c r="C793" s="17" t="s">
        <v>691</v>
      </c>
      <c r="D793" s="16">
        <v>43160</v>
      </c>
      <c r="E793" s="19">
        <v>3</v>
      </c>
      <c r="F793" s="15" t="s">
        <v>240</v>
      </c>
      <c r="G793" s="15" t="s">
        <v>242</v>
      </c>
      <c r="H793" s="13">
        <f>49000000/2</f>
        <v>24500000</v>
      </c>
      <c r="I793" s="12">
        <f>+H793</f>
        <v>24500000</v>
      </c>
      <c r="J793" s="15" t="s">
        <v>48</v>
      </c>
      <c r="K793" s="15" t="s">
        <v>102</v>
      </c>
      <c r="L793" s="15" t="s">
        <v>44</v>
      </c>
      <c r="M793" s="225" t="s">
        <v>157</v>
      </c>
      <c r="N793" s="225" t="s">
        <v>125</v>
      </c>
      <c r="O793" s="36" t="s">
        <v>219</v>
      </c>
    </row>
    <row r="794" spans="1:15" ht="88.5" customHeight="1" x14ac:dyDescent="0.25">
      <c r="A794" s="21" t="s">
        <v>43</v>
      </c>
      <c r="B794" s="26">
        <v>80111600</v>
      </c>
      <c r="C794" s="17" t="s">
        <v>692</v>
      </c>
      <c r="D794" s="16">
        <v>43282</v>
      </c>
      <c r="E794" s="19">
        <v>6</v>
      </c>
      <c r="F794" s="15" t="s">
        <v>240</v>
      </c>
      <c r="G794" s="15" t="s">
        <v>242</v>
      </c>
      <c r="H794" s="13">
        <f>7000000*1.04*6</f>
        <v>43680000</v>
      </c>
      <c r="I794" s="12">
        <f>7000000*1.04*6</f>
        <v>43680000</v>
      </c>
      <c r="J794" s="15" t="s">
        <v>48</v>
      </c>
      <c r="K794" s="15" t="s">
        <v>102</v>
      </c>
      <c r="L794" s="15" t="s">
        <v>44</v>
      </c>
      <c r="M794" s="225" t="s">
        <v>126</v>
      </c>
      <c r="N794" s="225" t="s">
        <v>127</v>
      </c>
      <c r="O794" s="36" t="s">
        <v>219</v>
      </c>
    </row>
    <row r="795" spans="1:15" ht="57" x14ac:dyDescent="0.25">
      <c r="A795" s="21" t="s">
        <v>43</v>
      </c>
      <c r="B795" s="26">
        <v>80111600</v>
      </c>
      <c r="C795" s="17" t="s">
        <v>1005</v>
      </c>
      <c r="D795" s="28">
        <v>43101</v>
      </c>
      <c r="E795" s="229">
        <v>12</v>
      </c>
      <c r="F795" s="26" t="s">
        <v>240</v>
      </c>
      <c r="G795" s="26" t="s">
        <v>242</v>
      </c>
      <c r="H795" s="235">
        <f>2800000*12</f>
        <v>33600000</v>
      </c>
      <c r="I795" s="226">
        <f>+H795</f>
        <v>33600000</v>
      </c>
      <c r="J795" s="26" t="s">
        <v>48</v>
      </c>
      <c r="K795" s="26" t="s">
        <v>102</v>
      </c>
      <c r="L795" s="26" t="s">
        <v>44</v>
      </c>
      <c r="M795" s="254" t="s">
        <v>126</v>
      </c>
      <c r="N795" s="254" t="s">
        <v>127</v>
      </c>
      <c r="O795" s="36" t="s">
        <v>219</v>
      </c>
    </row>
    <row r="796" spans="1:15" ht="85.5" x14ac:dyDescent="0.25">
      <c r="A796" s="21" t="s">
        <v>43</v>
      </c>
      <c r="B796" s="26">
        <v>80111600</v>
      </c>
      <c r="C796" s="17" t="s">
        <v>1686</v>
      </c>
      <c r="D796" s="28">
        <v>43101</v>
      </c>
      <c r="E796" s="229">
        <v>12</v>
      </c>
      <c r="F796" s="26" t="s">
        <v>240</v>
      </c>
      <c r="G796" s="26" t="s">
        <v>242</v>
      </c>
      <c r="H796" s="235">
        <f>2800000*12</f>
        <v>33600000</v>
      </c>
      <c r="I796" s="226">
        <f>+H796</f>
        <v>33600000</v>
      </c>
      <c r="J796" s="26" t="s">
        <v>48</v>
      </c>
      <c r="K796" s="26" t="s">
        <v>102</v>
      </c>
      <c r="L796" s="26" t="s">
        <v>44</v>
      </c>
      <c r="M796" s="254" t="s">
        <v>126</v>
      </c>
      <c r="N796" s="254" t="s">
        <v>127</v>
      </c>
      <c r="O796" s="36" t="s">
        <v>220</v>
      </c>
    </row>
    <row r="797" spans="1:15" ht="57" x14ac:dyDescent="0.25">
      <c r="A797" s="21" t="s">
        <v>43</v>
      </c>
      <c r="B797" s="26" t="s">
        <v>274</v>
      </c>
      <c r="C797" s="17" t="s">
        <v>693</v>
      </c>
      <c r="D797" s="16">
        <v>43374</v>
      </c>
      <c r="E797" s="19">
        <v>2</v>
      </c>
      <c r="F797" s="15" t="s">
        <v>240</v>
      </c>
      <c r="G797" s="15" t="s">
        <v>242</v>
      </c>
      <c r="H797" s="13">
        <v>50000000</v>
      </c>
      <c r="I797" s="12">
        <f>+H797</f>
        <v>50000000</v>
      </c>
      <c r="J797" s="15" t="s">
        <v>48</v>
      </c>
      <c r="K797" s="15" t="s">
        <v>102</v>
      </c>
      <c r="L797" s="15" t="s">
        <v>44</v>
      </c>
      <c r="M797" s="225" t="s">
        <v>126</v>
      </c>
      <c r="N797" s="225" t="s">
        <v>127</v>
      </c>
      <c r="O797" s="36" t="s">
        <v>220</v>
      </c>
    </row>
    <row r="798" spans="1:15" ht="57" x14ac:dyDescent="0.25">
      <c r="A798" s="21" t="s">
        <v>43</v>
      </c>
      <c r="B798" s="26" t="s">
        <v>275</v>
      </c>
      <c r="C798" s="17" t="s">
        <v>694</v>
      </c>
      <c r="D798" s="16">
        <v>43160</v>
      </c>
      <c r="E798" s="19">
        <v>2</v>
      </c>
      <c r="F798" s="15" t="s">
        <v>240</v>
      </c>
      <c r="G798" s="15" t="s">
        <v>242</v>
      </c>
      <c r="H798" s="13">
        <v>10000000</v>
      </c>
      <c r="I798" s="12">
        <v>10000000</v>
      </c>
      <c r="J798" s="15" t="s">
        <v>48</v>
      </c>
      <c r="K798" s="15" t="s">
        <v>102</v>
      </c>
      <c r="L798" s="15" t="s">
        <v>44</v>
      </c>
      <c r="M798" s="225" t="s">
        <v>126</v>
      </c>
      <c r="N798" s="225" t="s">
        <v>127</v>
      </c>
      <c r="O798" s="36" t="s">
        <v>220</v>
      </c>
    </row>
    <row r="799" spans="1:15" ht="93" customHeight="1" x14ac:dyDescent="0.25">
      <c r="A799" s="21" t="s">
        <v>43</v>
      </c>
      <c r="B799" s="26" t="s">
        <v>276</v>
      </c>
      <c r="C799" s="17" t="s">
        <v>695</v>
      </c>
      <c r="D799" s="28">
        <v>43160</v>
      </c>
      <c r="E799" s="229">
        <v>10</v>
      </c>
      <c r="F799" s="26" t="s">
        <v>240</v>
      </c>
      <c r="G799" s="26" t="s">
        <v>242</v>
      </c>
      <c r="H799" s="235">
        <f>325000000-13994400</f>
        <v>311005600</v>
      </c>
      <c r="I799" s="235">
        <f>325000000-13994400</f>
        <v>311005600</v>
      </c>
      <c r="J799" s="26" t="s">
        <v>48</v>
      </c>
      <c r="K799" s="26" t="s">
        <v>102</v>
      </c>
      <c r="L799" s="26" t="s">
        <v>44</v>
      </c>
      <c r="M799" s="254" t="s">
        <v>126</v>
      </c>
      <c r="N799" s="254" t="s">
        <v>127</v>
      </c>
      <c r="O799" s="36" t="s">
        <v>220</v>
      </c>
    </row>
    <row r="800" spans="1:15" ht="57" x14ac:dyDescent="0.25">
      <c r="A800" s="21" t="s">
        <v>43</v>
      </c>
      <c r="B800" s="26">
        <v>86101801</v>
      </c>
      <c r="C800" s="17" t="s">
        <v>696</v>
      </c>
      <c r="D800" s="16">
        <v>43101</v>
      </c>
      <c r="E800" s="19">
        <v>12</v>
      </c>
      <c r="F800" s="15" t="s">
        <v>240</v>
      </c>
      <c r="G800" s="15" t="s">
        <v>242</v>
      </c>
      <c r="H800" s="13">
        <f>808120000-100000000</f>
        <v>708120000</v>
      </c>
      <c r="I800" s="12">
        <f>+H800</f>
        <v>708120000</v>
      </c>
      <c r="J800" s="15" t="s">
        <v>48</v>
      </c>
      <c r="K800" s="15" t="s">
        <v>102</v>
      </c>
      <c r="L800" s="15" t="s">
        <v>44</v>
      </c>
      <c r="M800" s="225" t="s">
        <v>126</v>
      </c>
      <c r="N800" s="225" t="s">
        <v>127</v>
      </c>
      <c r="O800" s="36" t="s">
        <v>219</v>
      </c>
    </row>
    <row r="801" spans="1:15" ht="57" x14ac:dyDescent="0.25">
      <c r="A801" s="21" t="s">
        <v>43</v>
      </c>
      <c r="B801" s="26">
        <v>86101801</v>
      </c>
      <c r="C801" s="17" t="s">
        <v>697</v>
      </c>
      <c r="D801" s="16">
        <v>43101</v>
      </c>
      <c r="E801" s="19">
        <v>12</v>
      </c>
      <c r="F801" s="15" t="s">
        <v>240</v>
      </c>
      <c r="G801" s="15" t="s">
        <v>242</v>
      </c>
      <c r="H801" s="13">
        <f>45279181-4566244</f>
        <v>40712937</v>
      </c>
      <c r="I801" s="12">
        <f>+H801</f>
        <v>40712937</v>
      </c>
      <c r="J801" s="15" t="s">
        <v>48</v>
      </c>
      <c r="K801" s="15" t="s">
        <v>102</v>
      </c>
      <c r="L801" s="15" t="s">
        <v>44</v>
      </c>
      <c r="M801" s="225" t="s">
        <v>157</v>
      </c>
      <c r="N801" s="225" t="s">
        <v>125</v>
      </c>
      <c r="O801" s="36" t="s">
        <v>221</v>
      </c>
    </row>
    <row r="802" spans="1:15" ht="71.25" x14ac:dyDescent="0.25">
      <c r="A802" s="21" t="s">
        <v>43</v>
      </c>
      <c r="B802" s="26">
        <v>84111603</v>
      </c>
      <c r="C802" s="17" t="s">
        <v>1006</v>
      </c>
      <c r="D802" s="16">
        <v>43101</v>
      </c>
      <c r="E802" s="19">
        <v>2</v>
      </c>
      <c r="F802" s="15" t="s">
        <v>240</v>
      </c>
      <c r="G802" s="15" t="s">
        <v>242</v>
      </c>
      <c r="H802" s="13">
        <v>13994400</v>
      </c>
      <c r="I802" s="12">
        <v>13994400</v>
      </c>
      <c r="J802" s="15" t="s">
        <v>48</v>
      </c>
      <c r="K802" s="15" t="s">
        <v>102</v>
      </c>
      <c r="L802" s="15" t="s">
        <v>44</v>
      </c>
      <c r="M802" s="225" t="s">
        <v>126</v>
      </c>
      <c r="N802" s="225" t="s">
        <v>127</v>
      </c>
      <c r="O802" s="36" t="s">
        <v>219</v>
      </c>
    </row>
    <row r="803" spans="1:15" ht="127.5" customHeight="1" x14ac:dyDescent="0.25">
      <c r="A803" s="22" t="s">
        <v>45</v>
      </c>
      <c r="B803" s="26">
        <v>84111603</v>
      </c>
      <c r="C803" s="17" t="s">
        <v>698</v>
      </c>
      <c r="D803" s="28">
        <v>43101</v>
      </c>
      <c r="E803" s="29">
        <v>5</v>
      </c>
      <c r="F803" s="26" t="s">
        <v>240</v>
      </c>
      <c r="G803" s="26" t="s">
        <v>242</v>
      </c>
      <c r="H803" s="235">
        <v>0</v>
      </c>
      <c r="I803" s="226">
        <v>0</v>
      </c>
      <c r="J803" s="26" t="s">
        <v>46</v>
      </c>
      <c r="K803" s="26" t="s">
        <v>224</v>
      </c>
      <c r="L803" s="26" t="s">
        <v>128</v>
      </c>
      <c r="M803" s="26" t="s">
        <v>225</v>
      </c>
      <c r="N803" s="260"/>
      <c r="O803" s="36" t="s">
        <v>218</v>
      </c>
    </row>
    <row r="804" spans="1:15" ht="142.5" x14ac:dyDescent="0.25">
      <c r="A804" s="22" t="s">
        <v>45</v>
      </c>
      <c r="B804" s="26">
        <v>84111603</v>
      </c>
      <c r="C804" s="17" t="s">
        <v>699</v>
      </c>
      <c r="D804" s="16">
        <v>43132</v>
      </c>
      <c r="E804" s="18">
        <v>3</v>
      </c>
      <c r="F804" s="15" t="s">
        <v>240</v>
      </c>
      <c r="G804" s="15" t="s">
        <v>242</v>
      </c>
      <c r="H804" s="13">
        <v>5813436</v>
      </c>
      <c r="I804" s="12">
        <v>5813436</v>
      </c>
      <c r="J804" s="15" t="s">
        <v>46</v>
      </c>
      <c r="K804" s="15" t="s">
        <v>224</v>
      </c>
      <c r="L804" s="15" t="s">
        <v>128</v>
      </c>
      <c r="M804" s="15" t="s">
        <v>226</v>
      </c>
      <c r="N804" s="264"/>
      <c r="O804" s="36" t="s">
        <v>218</v>
      </c>
    </row>
    <row r="805" spans="1:15" ht="144" customHeight="1" x14ac:dyDescent="0.25">
      <c r="A805" s="22" t="s">
        <v>45</v>
      </c>
      <c r="B805" s="26">
        <v>84111603</v>
      </c>
      <c r="C805" s="17" t="s">
        <v>700</v>
      </c>
      <c r="D805" s="28">
        <v>43132</v>
      </c>
      <c r="E805" s="29">
        <v>5</v>
      </c>
      <c r="F805" s="26" t="s">
        <v>240</v>
      </c>
      <c r="G805" s="26" t="s">
        <v>242</v>
      </c>
      <c r="H805" s="235">
        <v>0</v>
      </c>
      <c r="I805" s="226">
        <v>0</v>
      </c>
      <c r="J805" s="26" t="s">
        <v>46</v>
      </c>
      <c r="K805" s="26" t="s">
        <v>224</v>
      </c>
      <c r="L805" s="26" t="s">
        <v>128</v>
      </c>
      <c r="M805" s="26" t="s">
        <v>225</v>
      </c>
      <c r="N805" s="260"/>
      <c r="O805" s="36" t="s">
        <v>218</v>
      </c>
    </row>
    <row r="806" spans="1:15" ht="141.75" customHeight="1" x14ac:dyDescent="0.25">
      <c r="A806" s="22" t="s">
        <v>45</v>
      </c>
      <c r="B806" s="26">
        <v>84111603</v>
      </c>
      <c r="C806" s="17" t="s">
        <v>701</v>
      </c>
      <c r="D806" s="16">
        <v>43132</v>
      </c>
      <c r="E806" s="18">
        <v>4</v>
      </c>
      <c r="F806" s="15" t="s">
        <v>240</v>
      </c>
      <c r="G806" s="15" t="s">
        <v>242</v>
      </c>
      <c r="H806" s="13">
        <v>22334836</v>
      </c>
      <c r="I806" s="12">
        <v>22334836</v>
      </c>
      <c r="J806" s="15" t="s">
        <v>46</v>
      </c>
      <c r="K806" s="15" t="s">
        <v>224</v>
      </c>
      <c r="L806" s="15" t="s">
        <v>128</v>
      </c>
      <c r="M806" s="15" t="s">
        <v>225</v>
      </c>
      <c r="N806" s="264"/>
      <c r="O806" s="36" t="s">
        <v>218</v>
      </c>
    </row>
    <row r="807" spans="1:15" ht="144" customHeight="1" x14ac:dyDescent="0.25">
      <c r="A807" s="22" t="s">
        <v>45</v>
      </c>
      <c r="B807" s="26">
        <v>84111603</v>
      </c>
      <c r="C807" s="17" t="s">
        <v>1682</v>
      </c>
      <c r="D807" s="16">
        <v>43101</v>
      </c>
      <c r="E807" s="18">
        <v>7</v>
      </c>
      <c r="F807" s="15" t="s">
        <v>240</v>
      </c>
      <c r="G807" s="15" t="s">
        <v>242</v>
      </c>
      <c r="H807" s="13">
        <v>44345000</v>
      </c>
      <c r="I807" s="12">
        <v>44345000</v>
      </c>
      <c r="J807" s="15" t="s">
        <v>46</v>
      </c>
      <c r="K807" s="15" t="s">
        <v>224</v>
      </c>
      <c r="L807" s="15" t="s">
        <v>128</v>
      </c>
      <c r="M807" s="15" t="s">
        <v>225</v>
      </c>
      <c r="N807" s="264"/>
      <c r="O807" s="36" t="s">
        <v>218</v>
      </c>
    </row>
    <row r="808" spans="1:15" ht="171" customHeight="1" x14ac:dyDescent="0.25">
      <c r="A808" s="22" t="s">
        <v>45</v>
      </c>
      <c r="B808" s="26">
        <v>84111603</v>
      </c>
      <c r="C808" s="17" t="s">
        <v>1683</v>
      </c>
      <c r="D808" s="16">
        <v>43101</v>
      </c>
      <c r="E808" s="18">
        <v>7</v>
      </c>
      <c r="F808" s="15" t="s">
        <v>240</v>
      </c>
      <c r="G808" s="15" t="s">
        <v>242</v>
      </c>
      <c r="H808" s="13">
        <v>44345000</v>
      </c>
      <c r="I808" s="12">
        <v>44345000</v>
      </c>
      <c r="J808" s="15" t="s">
        <v>46</v>
      </c>
      <c r="K808" s="15" t="s">
        <v>224</v>
      </c>
      <c r="L808" s="15" t="s">
        <v>128</v>
      </c>
      <c r="M808" s="15" t="s">
        <v>225</v>
      </c>
      <c r="N808" s="264"/>
      <c r="O808" s="36" t="s">
        <v>218</v>
      </c>
    </row>
    <row r="809" spans="1:15" ht="123.75" customHeight="1" x14ac:dyDescent="0.25">
      <c r="A809" s="22" t="s">
        <v>45</v>
      </c>
      <c r="B809" s="26">
        <v>84111603</v>
      </c>
      <c r="C809" s="17" t="s">
        <v>1684</v>
      </c>
      <c r="D809" s="16">
        <v>43101</v>
      </c>
      <c r="E809" s="18">
        <v>7</v>
      </c>
      <c r="F809" s="15" t="s">
        <v>240</v>
      </c>
      <c r="G809" s="15" t="s">
        <v>242</v>
      </c>
      <c r="H809" s="13">
        <v>44345000</v>
      </c>
      <c r="I809" s="12">
        <v>44345000</v>
      </c>
      <c r="J809" s="15" t="s">
        <v>46</v>
      </c>
      <c r="K809" s="15" t="s">
        <v>224</v>
      </c>
      <c r="L809" s="15" t="s">
        <v>128</v>
      </c>
      <c r="M809" s="15" t="s">
        <v>225</v>
      </c>
      <c r="N809" s="264"/>
      <c r="O809" s="36" t="s">
        <v>218</v>
      </c>
    </row>
    <row r="810" spans="1:15" ht="114" x14ac:dyDescent="0.25">
      <c r="A810" s="22" t="s">
        <v>45</v>
      </c>
      <c r="B810" s="26">
        <v>84111603</v>
      </c>
      <c r="C810" s="27" t="s">
        <v>702</v>
      </c>
      <c r="D810" s="28">
        <v>43252</v>
      </c>
      <c r="E810" s="29">
        <v>7</v>
      </c>
      <c r="F810" s="26" t="s">
        <v>240</v>
      </c>
      <c r="G810" s="26" t="s">
        <v>242</v>
      </c>
      <c r="H810" s="235">
        <f>44371849-16745840</f>
        <v>27626009</v>
      </c>
      <c r="I810" s="235">
        <f>44371849-16745840</f>
        <v>27626009</v>
      </c>
      <c r="J810" s="26" t="s">
        <v>46</v>
      </c>
      <c r="K810" s="26" t="s">
        <v>224</v>
      </c>
      <c r="L810" s="26" t="s">
        <v>128</v>
      </c>
      <c r="M810" s="26" t="s">
        <v>225</v>
      </c>
      <c r="N810" s="260"/>
      <c r="O810" s="271" t="s">
        <v>218</v>
      </c>
    </row>
    <row r="811" spans="1:15" ht="84.75" customHeight="1" thickBot="1" x14ac:dyDescent="0.3">
      <c r="A811" s="224" t="s">
        <v>45</v>
      </c>
      <c r="B811" s="26">
        <v>81112200</v>
      </c>
      <c r="C811" s="17" t="s">
        <v>703</v>
      </c>
      <c r="D811" s="23">
        <v>43101</v>
      </c>
      <c r="E811" s="30">
        <v>12</v>
      </c>
      <c r="F811" s="24" t="s">
        <v>240</v>
      </c>
      <c r="G811" s="24" t="s">
        <v>242</v>
      </c>
      <c r="H811" s="272">
        <v>100000000</v>
      </c>
      <c r="I811" s="25">
        <v>100000000</v>
      </c>
      <c r="J811" s="24" t="s">
        <v>46</v>
      </c>
      <c r="K811" s="24" t="s">
        <v>224</v>
      </c>
      <c r="L811" s="24" t="s">
        <v>128</v>
      </c>
      <c r="M811" s="24" t="s">
        <v>227</v>
      </c>
      <c r="N811" s="273" t="s">
        <v>127</v>
      </c>
      <c r="O811" s="274" t="s">
        <v>218</v>
      </c>
    </row>
    <row r="812" spans="1:15" ht="138.75" customHeight="1" thickBot="1" x14ac:dyDescent="0.3">
      <c r="A812" s="224" t="s">
        <v>45</v>
      </c>
      <c r="B812" s="26">
        <v>84111603</v>
      </c>
      <c r="C812" s="17" t="s">
        <v>1685</v>
      </c>
      <c r="D812" s="23">
        <v>43101</v>
      </c>
      <c r="E812" s="30">
        <v>7</v>
      </c>
      <c r="F812" s="24" t="s">
        <v>240</v>
      </c>
      <c r="G812" s="24" t="s">
        <v>242</v>
      </c>
      <c r="H812" s="272">
        <v>44345000</v>
      </c>
      <c r="I812" s="25">
        <v>44345000</v>
      </c>
      <c r="J812" s="24" t="s">
        <v>46</v>
      </c>
      <c r="K812" s="24" t="s">
        <v>224</v>
      </c>
      <c r="L812" s="24" t="s">
        <v>128</v>
      </c>
      <c r="M812" s="24" t="s">
        <v>225</v>
      </c>
      <c r="N812" s="273"/>
      <c r="O812" s="274" t="s">
        <v>218</v>
      </c>
    </row>
    <row r="813" spans="1:15" x14ac:dyDescent="0.25">
      <c r="C813" s="8"/>
      <c r="D813" s="9"/>
      <c r="E813" s="10"/>
      <c r="F813" s="7"/>
      <c r="H813" s="275"/>
      <c r="I813" s="11"/>
      <c r="K813" s="7"/>
      <c r="L813" s="7"/>
      <c r="M813" s="7"/>
    </row>
    <row r="814" spans="1:15" x14ac:dyDescent="0.25">
      <c r="C814" s="8"/>
      <c r="D814" s="9"/>
      <c r="E814" s="10"/>
      <c r="F814" s="7"/>
      <c r="H814" s="275"/>
      <c r="I814" s="11"/>
      <c r="K814" s="7"/>
      <c r="L814" s="7"/>
      <c r="M814" s="7"/>
    </row>
    <row r="815" spans="1:15" x14ac:dyDescent="0.25">
      <c r="C815" s="8"/>
      <c r="D815" s="9"/>
      <c r="E815" s="10"/>
      <c r="F815" s="7"/>
      <c r="H815" s="275"/>
      <c r="I815" s="11"/>
      <c r="K815" s="7"/>
      <c r="L815" s="7"/>
      <c r="M815" s="7"/>
    </row>
    <row r="816" spans="1:15" x14ac:dyDescent="0.25">
      <c r="C816" s="276"/>
      <c r="H816" s="277"/>
    </row>
    <row r="817" spans="4:14" ht="24.95" customHeight="1" thickBot="1" x14ac:dyDescent="0.3">
      <c r="H817" s="278"/>
      <c r="I817" s="279"/>
      <c r="J817" s="279"/>
    </row>
    <row r="818" spans="4:14" ht="30" customHeight="1" thickTop="1" thickBot="1" x14ac:dyDescent="0.3">
      <c r="D818" s="411" t="s">
        <v>167</v>
      </c>
      <c r="E818" s="412"/>
      <c r="F818" s="412"/>
      <c r="G818" s="412"/>
      <c r="H818" s="280">
        <f>SUM(H3:H817)</f>
        <v>172835926071.0722</v>
      </c>
      <c r="I818" s="280">
        <f>SUM(I3:I817)</f>
        <v>164183132467.78784</v>
      </c>
      <c r="J818" s="406"/>
      <c r="K818" s="406"/>
      <c r="L818" s="281"/>
      <c r="M818" s="282"/>
      <c r="N818" s="282"/>
    </row>
    <row r="819" spans="4:14" ht="48" customHeight="1" x14ac:dyDescent="0.25">
      <c r="D819" s="413" t="s">
        <v>168</v>
      </c>
      <c r="E819" s="407"/>
      <c r="F819" s="407"/>
      <c r="G819" s="407"/>
      <c r="H819" s="283" t="s">
        <v>171</v>
      </c>
      <c r="I819" s="283" t="s">
        <v>170</v>
      </c>
      <c r="J819" s="407" t="s">
        <v>172</v>
      </c>
      <c r="K819" s="407"/>
      <c r="L819" s="284" t="s">
        <v>169</v>
      </c>
      <c r="M819" s="282"/>
      <c r="N819" s="285"/>
    </row>
    <row r="820" spans="4:14" ht="30" customHeight="1" x14ac:dyDescent="0.25">
      <c r="D820" s="404" t="s">
        <v>26</v>
      </c>
      <c r="E820" s="405"/>
      <c r="F820" s="405"/>
      <c r="G820" s="405"/>
      <c r="H820" s="286">
        <f>+SUMIF($A$3:$A$812,$D820,$H$3:$H$812)</f>
        <v>984618000</v>
      </c>
      <c r="I820" s="286">
        <f>+SUMIF($A$3:$A$812,$D820,$I$3:$I$812)</f>
        <v>962118000</v>
      </c>
      <c r="J820" s="408">
        <f t="shared" ref="J820:J834" si="5">H820-I820</f>
        <v>22500000</v>
      </c>
      <c r="K820" s="408"/>
      <c r="L820" s="287">
        <f>+COUNTIF($A$3:$A$813,D820)</f>
        <v>6</v>
      </c>
      <c r="M820" s="282"/>
      <c r="N820" s="285"/>
    </row>
    <row r="821" spans="4:14" ht="30" customHeight="1" x14ac:dyDescent="0.25">
      <c r="D821" s="404" t="s">
        <v>11</v>
      </c>
      <c r="E821" s="405"/>
      <c r="F821" s="405"/>
      <c r="G821" s="405"/>
      <c r="H821" s="286">
        <f t="shared" ref="H821:H833" si="6">+SUMIF($A$3:$A$812,$D821,$H$3:$H$812)</f>
        <v>6373243767.4506798</v>
      </c>
      <c r="I821" s="286">
        <f t="shared" ref="I821:I833" si="7">+SUMIF($A$3:$A$812,$D821,$I$3:$I$812)</f>
        <v>6373243767.4506798</v>
      </c>
      <c r="J821" s="408">
        <f t="shared" ref="J821" si="8">H821-I821</f>
        <v>0</v>
      </c>
      <c r="K821" s="408"/>
      <c r="L821" s="287">
        <f t="shared" ref="L821:L833" si="9">+COUNTIF($A$3:$A$813,D821)</f>
        <v>155</v>
      </c>
      <c r="M821" s="282"/>
      <c r="N821" s="285"/>
    </row>
    <row r="822" spans="4:14" ht="30" customHeight="1" x14ac:dyDescent="0.25">
      <c r="D822" s="404" t="s">
        <v>143</v>
      </c>
      <c r="E822" s="405"/>
      <c r="F822" s="405"/>
      <c r="G822" s="405"/>
      <c r="H822" s="286">
        <f t="shared" si="6"/>
        <v>14128000000</v>
      </c>
      <c r="I822" s="286">
        <f t="shared" si="7"/>
        <v>14128000000</v>
      </c>
      <c r="J822" s="408">
        <f t="shared" si="5"/>
        <v>0</v>
      </c>
      <c r="K822" s="408"/>
      <c r="L822" s="287">
        <f t="shared" si="9"/>
        <v>117</v>
      </c>
    </row>
    <row r="823" spans="4:14" ht="30" customHeight="1" x14ac:dyDescent="0.25">
      <c r="D823" s="404" t="s">
        <v>30</v>
      </c>
      <c r="E823" s="405"/>
      <c r="F823" s="405"/>
      <c r="G823" s="405"/>
      <c r="H823" s="286">
        <f t="shared" si="6"/>
        <v>1258930706.572</v>
      </c>
      <c r="I823" s="286">
        <f t="shared" si="7"/>
        <v>1258930706.572</v>
      </c>
      <c r="J823" s="408">
        <f t="shared" si="5"/>
        <v>0</v>
      </c>
      <c r="K823" s="408"/>
      <c r="L823" s="287">
        <f t="shared" si="9"/>
        <v>17</v>
      </c>
    </row>
    <row r="824" spans="4:14" ht="30" customHeight="1" x14ac:dyDescent="0.25">
      <c r="D824" s="404" t="s">
        <v>28</v>
      </c>
      <c r="E824" s="405"/>
      <c r="F824" s="405"/>
      <c r="G824" s="405"/>
      <c r="H824" s="286">
        <f t="shared" si="6"/>
        <v>3846384773.1353331</v>
      </c>
      <c r="I824" s="286">
        <f t="shared" si="7"/>
        <v>3449131327.6353331</v>
      </c>
      <c r="J824" s="408">
        <f t="shared" si="5"/>
        <v>397253445.5</v>
      </c>
      <c r="K824" s="408"/>
      <c r="L824" s="287">
        <f t="shared" si="9"/>
        <v>31</v>
      </c>
    </row>
    <row r="825" spans="4:14" ht="30" customHeight="1" x14ac:dyDescent="0.25">
      <c r="D825" s="404" t="s">
        <v>27</v>
      </c>
      <c r="E825" s="405"/>
      <c r="F825" s="405"/>
      <c r="G825" s="405"/>
      <c r="H825" s="286">
        <f t="shared" si="6"/>
        <v>3576448244.8685713</v>
      </c>
      <c r="I825" s="286">
        <f t="shared" si="7"/>
        <v>3576448244.8685713</v>
      </c>
      <c r="J825" s="408">
        <f t="shared" si="5"/>
        <v>0</v>
      </c>
      <c r="K825" s="408"/>
      <c r="L825" s="287">
        <f t="shared" si="9"/>
        <v>36</v>
      </c>
    </row>
    <row r="826" spans="4:14" ht="30" customHeight="1" x14ac:dyDescent="0.25">
      <c r="D826" s="404" t="s">
        <v>140</v>
      </c>
      <c r="E826" s="405"/>
      <c r="F826" s="405"/>
      <c r="G826" s="405"/>
      <c r="H826" s="286">
        <f t="shared" si="6"/>
        <v>11442707962.346373</v>
      </c>
      <c r="I826" s="286">
        <f t="shared" si="7"/>
        <v>11097479220.066372</v>
      </c>
      <c r="J826" s="408">
        <f t="shared" si="5"/>
        <v>345228742.28000069</v>
      </c>
      <c r="K826" s="408"/>
      <c r="L826" s="287">
        <f t="shared" si="9"/>
        <v>118</v>
      </c>
      <c r="N826" s="288"/>
    </row>
    <row r="827" spans="4:14" ht="30" customHeight="1" x14ac:dyDescent="0.25">
      <c r="D827" s="404" t="s">
        <v>40</v>
      </c>
      <c r="E827" s="405"/>
      <c r="F827" s="405"/>
      <c r="G827" s="405"/>
      <c r="H827" s="286">
        <f t="shared" si="6"/>
        <v>12793000000</v>
      </c>
      <c r="I827" s="286">
        <f t="shared" si="7"/>
        <v>12793000000</v>
      </c>
      <c r="J827" s="408">
        <f t="shared" si="5"/>
        <v>0</v>
      </c>
      <c r="K827" s="408"/>
      <c r="L827" s="287">
        <f t="shared" si="9"/>
        <v>29</v>
      </c>
      <c r="N827" s="288"/>
    </row>
    <row r="828" spans="4:14" ht="30" customHeight="1" x14ac:dyDescent="0.25">
      <c r="D828" s="404" t="s">
        <v>41</v>
      </c>
      <c r="E828" s="405"/>
      <c r="F828" s="405"/>
      <c r="G828" s="405"/>
      <c r="H828" s="286">
        <f t="shared" si="6"/>
        <v>21873936144.000027</v>
      </c>
      <c r="I828" s="286">
        <f t="shared" si="7"/>
        <v>21606530144.000027</v>
      </c>
      <c r="J828" s="408">
        <f t="shared" si="5"/>
        <v>267406000</v>
      </c>
      <c r="K828" s="408"/>
      <c r="L828" s="287">
        <f t="shared" si="9"/>
        <v>110</v>
      </c>
      <c r="N828" s="288"/>
    </row>
    <row r="829" spans="4:14" ht="30" customHeight="1" x14ac:dyDescent="0.25">
      <c r="D829" s="404" t="s">
        <v>38</v>
      </c>
      <c r="E829" s="405"/>
      <c r="F829" s="405"/>
      <c r="G829" s="405"/>
      <c r="H829" s="286">
        <f t="shared" si="6"/>
        <v>44311000000.265846</v>
      </c>
      <c r="I829" s="286">
        <f t="shared" si="7"/>
        <v>36708594584.761322</v>
      </c>
      <c r="J829" s="408">
        <f t="shared" si="5"/>
        <v>7602405415.5045242</v>
      </c>
      <c r="K829" s="408"/>
      <c r="L829" s="287">
        <f t="shared" si="9"/>
        <v>46</v>
      </c>
      <c r="N829" s="288"/>
    </row>
    <row r="830" spans="4:14" ht="30" customHeight="1" x14ac:dyDescent="0.25">
      <c r="D830" s="404" t="s">
        <v>42</v>
      </c>
      <c r="E830" s="405"/>
      <c r="F830" s="405"/>
      <c r="G830" s="405"/>
      <c r="H830" s="286">
        <f t="shared" si="6"/>
        <v>31329000000.040424</v>
      </c>
      <c r="I830" s="286">
        <f t="shared" si="7"/>
        <v>31329000000.040424</v>
      </c>
      <c r="J830" s="408">
        <f t="shared" si="5"/>
        <v>0</v>
      </c>
      <c r="K830" s="408"/>
      <c r="L830" s="287">
        <f t="shared" si="9"/>
        <v>54</v>
      </c>
      <c r="N830" s="288"/>
    </row>
    <row r="831" spans="4:14" ht="30" customHeight="1" x14ac:dyDescent="0.25">
      <c r="D831" s="404" t="s">
        <v>39</v>
      </c>
      <c r="E831" s="405"/>
      <c r="F831" s="405"/>
      <c r="G831" s="405"/>
      <c r="H831" s="286">
        <f t="shared" si="6"/>
        <v>19295708634.393051</v>
      </c>
      <c r="I831" s="286">
        <f t="shared" si="7"/>
        <v>19277708634.393051</v>
      </c>
      <c r="J831" s="408">
        <f t="shared" si="5"/>
        <v>18000000</v>
      </c>
      <c r="K831" s="408"/>
      <c r="L831" s="287">
        <f t="shared" si="9"/>
        <v>69</v>
      </c>
      <c r="N831" s="282"/>
    </row>
    <row r="832" spans="4:14" ht="30" customHeight="1" x14ac:dyDescent="0.25">
      <c r="D832" s="404" t="s">
        <v>43</v>
      </c>
      <c r="E832" s="405"/>
      <c r="F832" s="405"/>
      <c r="G832" s="405"/>
      <c r="H832" s="286">
        <f t="shared" si="6"/>
        <v>1289793557</v>
      </c>
      <c r="I832" s="286">
        <f t="shared" si="7"/>
        <v>1289793557</v>
      </c>
      <c r="J832" s="408">
        <f t="shared" si="5"/>
        <v>0</v>
      </c>
      <c r="K832" s="408"/>
      <c r="L832" s="287">
        <f t="shared" si="9"/>
        <v>12</v>
      </c>
    </row>
    <row r="833" spans="4:14" ht="30" customHeight="1" x14ac:dyDescent="0.25">
      <c r="D833" s="404" t="s">
        <v>45</v>
      </c>
      <c r="E833" s="405"/>
      <c r="F833" s="405"/>
      <c r="G833" s="405"/>
      <c r="H833" s="286">
        <f t="shared" si="6"/>
        <v>333154281</v>
      </c>
      <c r="I833" s="286">
        <f t="shared" si="7"/>
        <v>333154281</v>
      </c>
      <c r="J833" s="408">
        <f t="shared" si="5"/>
        <v>0</v>
      </c>
      <c r="K833" s="408"/>
      <c r="L833" s="287">
        <f t="shared" si="9"/>
        <v>10</v>
      </c>
      <c r="N833" s="282"/>
    </row>
    <row r="834" spans="4:14" ht="30" customHeight="1" thickBot="1" x14ac:dyDescent="0.3">
      <c r="D834" s="409" t="s">
        <v>173</v>
      </c>
      <c r="E834" s="410"/>
      <c r="F834" s="410"/>
      <c r="G834" s="410"/>
      <c r="H834" s="289">
        <f>SUM(H820:H833)</f>
        <v>172835926071.07233</v>
      </c>
      <c r="I834" s="289">
        <f>SUM(I820:I833)</f>
        <v>164183132467.78778</v>
      </c>
      <c r="J834" s="414">
        <f t="shared" si="5"/>
        <v>8652793603.2845459</v>
      </c>
      <c r="K834" s="414"/>
      <c r="L834" s="290">
        <f>SUBTOTAL(9,L820:L833)</f>
        <v>810</v>
      </c>
    </row>
    <row r="835" spans="4:14" ht="15" thickTop="1" x14ac:dyDescent="0.25"/>
    <row r="837" spans="4:14" x14ac:dyDescent="0.25">
      <c r="I837" s="279"/>
    </row>
    <row r="838" spans="4:14" x14ac:dyDescent="0.25">
      <c r="I838" s="291"/>
    </row>
    <row r="840" spans="4:14" x14ac:dyDescent="0.25">
      <c r="H840" s="279"/>
    </row>
  </sheetData>
  <autoFilter ref="A2:O812"/>
  <dataConsolidate/>
  <mergeCells count="35">
    <mergeCell ref="J834:K834"/>
    <mergeCell ref="J827:K827"/>
    <mergeCell ref="J828:K828"/>
    <mergeCell ref="J829:K829"/>
    <mergeCell ref="J830:K830"/>
    <mergeCell ref="J831:K831"/>
    <mergeCell ref="D834:G834"/>
    <mergeCell ref="D818:G818"/>
    <mergeCell ref="D819:G819"/>
    <mergeCell ref="D820:G820"/>
    <mergeCell ref="D822:G822"/>
    <mergeCell ref="D823:G823"/>
    <mergeCell ref="D824:G824"/>
    <mergeCell ref="D825:G825"/>
    <mergeCell ref="D826:G826"/>
    <mergeCell ref="D827:G827"/>
    <mergeCell ref="D828:G828"/>
    <mergeCell ref="D829:G829"/>
    <mergeCell ref="D830:G830"/>
    <mergeCell ref="D831:G831"/>
    <mergeCell ref="D832:G832"/>
    <mergeCell ref="A1:N1"/>
    <mergeCell ref="D833:G833"/>
    <mergeCell ref="J818:K818"/>
    <mergeCell ref="J819:K819"/>
    <mergeCell ref="J820:K820"/>
    <mergeCell ref="J822:K822"/>
    <mergeCell ref="J823:K823"/>
    <mergeCell ref="J824:K824"/>
    <mergeCell ref="J825:K825"/>
    <mergeCell ref="J826:K826"/>
    <mergeCell ref="J832:K832"/>
    <mergeCell ref="J833:K833"/>
    <mergeCell ref="D821:G821"/>
    <mergeCell ref="J821:K821"/>
  </mergeCells>
  <dataValidations count="7">
    <dataValidation type="list" allowBlank="1" showInputMessage="1" showErrorMessage="1" sqref="M472">
      <formula1>$K$2:$K$30</formula1>
    </dataValidation>
    <dataValidation type="list" allowBlank="1" showInputMessage="1" showErrorMessage="1" sqref="G816:G817 G834:G1048576 G198:G199">
      <formula1>#REF!</formula1>
    </dataValidation>
    <dataValidation type="list" allowBlank="1" showInputMessage="1" showErrorMessage="1" sqref="N3:N8">
      <formula1>INDIRECT(VLOOKUP(M3,#REF!,2,FALSE))</formula1>
    </dataValidation>
    <dataValidation type="list" allowBlank="1" showInputMessage="1" showErrorMessage="1" sqref="M9:M163">
      <formula1>#REF!</formula1>
    </dataValidation>
    <dataValidation type="list" allowBlank="1" showInputMessage="1" showErrorMessage="1" sqref="N366">
      <formula1>INDIRECT(VLOOKUP(M365,#REF!,2,FALSE))</formula1>
    </dataValidation>
    <dataValidation type="list" allowBlank="1" showInputMessage="1" showErrorMessage="1" sqref="N370:N372">
      <formula1>INDIRECT(VLOOKUP(M366,#REF!,2,FALSE))</formula1>
    </dataValidation>
    <dataValidation type="list" allowBlank="1" showInputMessage="1" showErrorMessage="1" sqref="N164:N173">
      <formula1>INDIRECT(VLOOKUP(M164,#REF!,2,FALSE))</formula1>
    </dataValidation>
  </dataValidations>
  <hyperlinks>
    <hyperlink ref="B247" r:id="rId1" display="https://www.colombiacompra.gov.co/clasificador-de-bienes-y-servicios_x000a_"/>
    <hyperlink ref="B246" r:id="rId2" display="https://www.colombiacompra.gov.co/clasificador-de-bienes-y-servicios_x000a_"/>
  </hyperlinks>
  <printOptions horizontalCentered="1"/>
  <pageMargins left="0.31496062992125984" right="0.31496062992125984" top="0.55118110236220474" bottom="0.35433070866141736" header="0.31496062992125984" footer="0.31496062992125984"/>
  <pageSetup scale="33" fitToHeight="0" orientation="landscape" r:id="rId3"/>
  <headerFooter>
    <oddHeader>&amp;C&amp;"+,Normal"PLAN ANUAL DE ADQUISICIONES 2017</oddHeader>
    <oddFooter>&amp;C&amp;"+,Normal"&amp;10&amp;P de &amp;N&amp;R&amp;"+,Normal"&amp;10Versión 3 - Marzo 29  de 2017</oddFooter>
  </headerFooter>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14:formula1>
            <xm:f>'C:\Users\lvesga.sanchez\AppData\Local\Microsoft\Windows\INetCache\Content.Outlook\W75LHQMD\[PLAN DE ACCIÓN INSTITUCIONAL OCI 2018 - 04122017.xlsx]LISTAS DESPLEGABLES'!#REF!</xm:f>
          </x14:formula1>
          <xm:sqref>F813:G815</xm:sqref>
        </x14:dataValidation>
        <x14:dataValidation type="list" allowBlank="1" showInputMessage="1" showErrorMessage="1">
          <x14:formula1>
            <xm:f>'G:\ARCHIVOSTSM\Mis documentos\Ambiental\Desempeño Ambiental\[Indicadores Ambiental.xls]LISTAS DESPLEGABLES'!#REF!</xm:f>
          </x14:formula1>
          <xm:sqref>A214 A229 A210 A810</xm:sqref>
        </x14:dataValidation>
        <x14:dataValidation type="list" allowBlank="1" showInputMessage="1" showErrorMessage="1">
          <x14:formula1>
            <xm:f>'https://transmilenio-my.sharepoint.com/var/folders/pr/_pg1_c0d6xn8lt_1k8c0bd6r0000gn/T/com.microsoft.Outlook/Outlook Temp/[PLAN DE ADQUISICIONES V2-22-11-17.xlsx]LISTAS DESPLEGABLES'!#REF!</xm:f>
          </x14:formula1>
          <xm:sqref>A9:A163</xm:sqref>
        </x14:dataValidation>
        <x14:dataValidation type="list" allowBlank="1" showInputMessage="1" showErrorMessage="1">
          <x14:formula1>
            <xm:f>'P:\SDN\Contratación 2018\[PLAN DE ACCIÓN INSTITUCIONAL 2018.xlsx]LISTAS DESPLEGABLES'!#REF!</xm:f>
          </x14:formula1>
          <xm:sqref>A236:A247</xm:sqref>
        </x14:dataValidation>
        <x14:dataValidation type="list" allowBlank="1" showInputMessage="1" showErrorMessage="1">
          <x14:formula1>
            <xm:f>'C:\Users\carolina.ramos\AppData\Local\Microsoft\Windows\INetCache\Content.Outlook\BFVC0TP0\[PLAN DE ACCIÓN INSTITUCIONAL-2018 (002).xlsx]LISTAS DESPLEGABLES'!#REF!</xm:f>
          </x14:formula1>
          <xm:sqref>A231:A235</xm:sqref>
        </x14:dataValidation>
        <x14:dataValidation type="list" allowBlank="1" showInputMessage="1" showErrorMessage="1">
          <x14:formula1>
            <xm:f>'C:\Users\carolina.ramos\AppData\Local\Microsoft\Windows\INetCache\Content.Outlook\BFVC0TP0\[PLAN DE ACCIÓN INSTITUCIONAL 2018_BRT.XLSX]LISTAS DESPLEGABLES'!#REF!</xm:f>
          </x14:formula1>
          <xm:sqref>A598:A626</xm:sqref>
        </x14:dataValidation>
        <x14:dataValidation type="list" allowBlank="1" showInputMessage="1" showErrorMessage="1">
          <x14:formula1>
            <xm:f>'C:\Users\carolina.ramos\AppData\Local\Microsoft\Windows\INetCache\Content.Outlook\BFVC0TP0\[PLAN DE ACCIÓN INSTITUCIONAL OCI 2018 - 09012018def.xlsx]LISTAS DESPLEGABLES'!#REF!</xm:f>
          </x14:formula1>
          <xm:sqref>A803:A809 A811:A812</xm:sqref>
        </x14:dataValidation>
        <x14:dataValidation type="list" allowBlank="1" showInputMessage="1" showErrorMessage="1">
          <x14:formula1>
            <xm:f>'X:\PLAN DE ADQUISICIONES 2018\[Copia de Solicitud Mod PlanAdquisTICs_Traslado OyC a Fortalecim_Ene16 (002) TICS.xlsx]Hoja1'!#REF!</xm:f>
          </x14:formula1>
          <xm:sqref>J597</xm:sqref>
        </x14:dataValidation>
        <x14:dataValidation type="list" allowBlank="1" showInputMessage="1" showErrorMessage="1">
          <x14:formula1>
            <xm:f>'X:\PLAN DE ADQUISICIONES 2018\[Copia de Copia de Solicitud Mod Plan de Acción- Plan Adquisiciones Ene18 mMODOS ALTERNATIVOS.xlsx]Hoja1'!#REF!</xm:f>
          </x14:formula1>
          <xm:sqref>G527:G528 J527:J528</xm:sqref>
        </x14:dataValidation>
        <x14:dataValidation type="list" allowBlank="1" showInputMessage="1" showErrorMessage="1">
          <x14:formula1>
            <xm:f>'X:\PLAN DE ADQUISICIONES 2018\[SOLICITUD_MODIFICACION_ENERO_2 CORPORATIVA1.xlsx]Hoja1'!#REF!</xm:f>
          </x14:formula1>
          <xm:sqref>J481:J482 G481:G482</xm:sqref>
        </x14:dataValidation>
        <x14:dataValidation type="list" allowBlank="1" showInputMessage="1" showErrorMessage="1">
          <x14:formula1>
            <xm:f>'X:\PLAN DE ADQUISICIONES 2018\[Copia de Copia de R-OP-007 Solicitud Mod Plan de Acción- Plan Adquisiciones SUBGERENCIA JURIDICA.xlsx]Hoja1'!#REF!</xm:f>
          </x14:formula1>
          <xm:sqref>J197</xm:sqref>
        </x14:dataValidation>
        <x14:dataValidation type="list" allowBlank="1" showInputMessage="1" showErrorMessage="1">
          <x14:formula1>
            <xm:f>'C:\Users\carolina.ramos\AppData\Local\Microsoft\Windows\INetCache\Content.Outlook\BFVC0TP0\[Modificación al plan de adquisiciones enero 2018 (002).xlsx]Hoja1'!#REF!</xm:f>
          </x14:formula1>
          <xm:sqref>J246 G246</xm:sqref>
        </x14:dataValidation>
        <x14:dataValidation type="list" allowBlank="1" showInputMessage="1" showErrorMessage="1">
          <x14:formula1>
            <xm:f>'X:\PLAN DE ADQUISICIONES 2018\[Copia de Modificación al plan de adquisiciones enero 2018 SUBGERENCIA DESARROLLO DE NEGOCIOS.xlsx]Hoja1'!#REF!</xm:f>
          </x14:formula1>
          <xm:sqref>J247 G247</xm:sqref>
        </x14:dataValidation>
        <x14:dataValidation type="list" allowBlank="1" showInputMessage="1" showErrorMessage="1">
          <x14:formula1>
            <xm:f>'P:\SDN\Contratación SDN\Contratación 2018\[PLAN DE ACCIÓN INSTITUCIONAL-2018.xlsx]LISTAS DESPLEGABLES'!#REF!</xm:f>
          </x14:formula1>
          <xm:sqref>F246:F247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16"/>
  <sheetViews>
    <sheetView zoomScale="80" zoomScaleNormal="80" workbookViewId="0">
      <pane xSplit="3" ySplit="2" topLeftCell="D3" activePane="bottomRight" state="frozen"/>
      <selection activeCell="N384" sqref="N384"/>
      <selection pane="topRight" activeCell="N384" sqref="N384"/>
      <selection pane="bottomLeft" activeCell="N384" sqref="N384"/>
      <selection pane="bottomRight" activeCell="C5" sqref="C5"/>
    </sheetView>
  </sheetViews>
  <sheetFormatPr baseColWidth="10" defaultColWidth="13.7109375" defaultRowHeight="14.25" x14ac:dyDescent="0.2"/>
  <cols>
    <col min="1" max="2" width="13.7109375" style="45"/>
    <col min="3" max="3" width="34" style="45" customWidth="1"/>
    <col min="4" max="7" width="13.7109375" style="45"/>
    <col min="8" max="8" width="17.85546875" style="45" customWidth="1"/>
    <col min="9" max="9" width="20.5703125" style="45" customWidth="1"/>
    <col min="10" max="10" width="19.42578125" style="45" customWidth="1"/>
    <col min="11" max="13" width="13.7109375" style="45"/>
    <col min="14" max="14" width="15.7109375" style="45" customWidth="1"/>
    <col min="15" max="15" width="31.7109375" style="45" customWidth="1"/>
    <col min="16" max="16384" width="13.7109375" style="45"/>
  </cols>
  <sheetData>
    <row r="1" spans="1:15" x14ac:dyDescent="0.2">
      <c r="A1" s="57" t="s">
        <v>1095</v>
      </c>
      <c r="B1" s="58"/>
      <c r="C1" s="59"/>
      <c r="D1" s="57"/>
      <c r="E1" s="57"/>
      <c r="F1" s="57"/>
      <c r="G1" s="57"/>
      <c r="H1" s="57"/>
      <c r="I1" s="57"/>
      <c r="J1" s="57"/>
      <c r="K1" s="57"/>
      <c r="L1" s="57"/>
      <c r="M1" s="44"/>
      <c r="N1" s="44"/>
    </row>
    <row r="2" spans="1:15" ht="85.5" x14ac:dyDescent="0.2">
      <c r="A2" s="60" t="s">
        <v>0</v>
      </c>
      <c r="B2" s="61" t="s">
        <v>1</v>
      </c>
      <c r="C2" s="61" t="s">
        <v>2</v>
      </c>
      <c r="D2" s="61" t="s">
        <v>3</v>
      </c>
      <c r="E2" s="61" t="s">
        <v>4</v>
      </c>
      <c r="F2" s="61" t="s">
        <v>5</v>
      </c>
      <c r="G2" s="61" t="s">
        <v>6</v>
      </c>
      <c r="H2" s="62" t="s">
        <v>7</v>
      </c>
      <c r="I2" s="61" t="s">
        <v>1096</v>
      </c>
      <c r="J2" s="61" t="s">
        <v>8</v>
      </c>
      <c r="K2" s="61" t="s">
        <v>9</v>
      </c>
      <c r="L2" s="61" t="s">
        <v>10</v>
      </c>
      <c r="M2" s="61" t="s">
        <v>131</v>
      </c>
      <c r="N2" s="61" t="s">
        <v>132</v>
      </c>
      <c r="O2" s="46"/>
    </row>
    <row r="3" spans="1:15" ht="128.25" x14ac:dyDescent="0.2">
      <c r="A3" s="38" t="s">
        <v>140</v>
      </c>
      <c r="B3" s="38">
        <v>80111600</v>
      </c>
      <c r="C3" s="63" t="s">
        <v>1097</v>
      </c>
      <c r="D3" s="64">
        <v>43101</v>
      </c>
      <c r="E3" s="39">
        <v>12</v>
      </c>
      <c r="F3" s="38" t="s">
        <v>1011</v>
      </c>
      <c r="G3" s="38" t="s">
        <v>1098</v>
      </c>
      <c r="H3" s="65">
        <v>24180000</v>
      </c>
      <c r="I3" s="66">
        <v>24180000</v>
      </c>
      <c r="J3" s="38" t="s">
        <v>46</v>
      </c>
      <c r="K3" s="38" t="s">
        <v>1009</v>
      </c>
      <c r="L3" s="38" t="s">
        <v>36</v>
      </c>
      <c r="M3" s="38"/>
      <c r="N3" s="63"/>
      <c r="O3" s="63" t="s">
        <v>1099</v>
      </c>
    </row>
    <row r="4" spans="1:15" ht="213.75" x14ac:dyDescent="0.2">
      <c r="A4" s="38" t="s">
        <v>140</v>
      </c>
      <c r="B4" s="38">
        <v>80111600</v>
      </c>
      <c r="C4" s="63" t="s">
        <v>1100</v>
      </c>
      <c r="D4" s="64">
        <v>43101</v>
      </c>
      <c r="E4" s="39">
        <v>12</v>
      </c>
      <c r="F4" s="38" t="s">
        <v>1011</v>
      </c>
      <c r="G4" s="38" t="s">
        <v>1098</v>
      </c>
      <c r="H4" s="65">
        <v>63348000</v>
      </c>
      <c r="I4" s="66">
        <f t="shared" ref="I4:I9" si="0">+H4</f>
        <v>63348000</v>
      </c>
      <c r="J4" s="38" t="s">
        <v>46</v>
      </c>
      <c r="K4" s="38" t="s">
        <v>1009</v>
      </c>
      <c r="L4" s="38" t="s">
        <v>72</v>
      </c>
      <c r="M4" s="38"/>
      <c r="N4" s="63"/>
      <c r="O4" s="63" t="s">
        <v>1099</v>
      </c>
    </row>
    <row r="5" spans="1:15" ht="185.25" customHeight="1" x14ac:dyDescent="0.2">
      <c r="A5" s="38" t="s">
        <v>140</v>
      </c>
      <c r="B5" s="38">
        <v>80111601</v>
      </c>
      <c r="C5" s="63" t="s">
        <v>1101</v>
      </c>
      <c r="D5" s="64">
        <v>43101</v>
      </c>
      <c r="E5" s="39">
        <v>12</v>
      </c>
      <c r="F5" s="38" t="s">
        <v>1011</v>
      </c>
      <c r="G5" s="38" t="s">
        <v>1098</v>
      </c>
      <c r="H5" s="65">
        <v>63348000</v>
      </c>
      <c r="I5" s="66">
        <f t="shared" si="0"/>
        <v>63348000</v>
      </c>
      <c r="J5" s="38" t="s">
        <v>46</v>
      </c>
      <c r="K5" s="38" t="s">
        <v>1009</v>
      </c>
      <c r="L5" s="38" t="s">
        <v>72</v>
      </c>
      <c r="M5" s="38"/>
      <c r="N5" s="63"/>
      <c r="O5" s="63" t="s">
        <v>1099</v>
      </c>
    </row>
    <row r="6" spans="1:15" ht="199.5" x14ac:dyDescent="0.2">
      <c r="A6" s="38" t="s">
        <v>27</v>
      </c>
      <c r="B6" s="38">
        <v>80111600</v>
      </c>
      <c r="C6" s="47" t="s">
        <v>1102</v>
      </c>
      <c r="D6" s="64">
        <v>43101</v>
      </c>
      <c r="E6" s="39">
        <v>12</v>
      </c>
      <c r="F6" s="38" t="s">
        <v>1011</v>
      </c>
      <c r="G6" s="38" t="s">
        <v>1098</v>
      </c>
      <c r="H6" s="48">
        <v>44352172.799999997</v>
      </c>
      <c r="I6" s="49">
        <f t="shared" si="0"/>
        <v>44352172.799999997</v>
      </c>
      <c r="J6" s="38" t="s">
        <v>46</v>
      </c>
      <c r="K6" s="38" t="s">
        <v>1009</v>
      </c>
      <c r="L6" s="50" t="s">
        <v>1103</v>
      </c>
      <c r="M6" s="51"/>
      <c r="N6" s="51"/>
      <c r="O6" s="63" t="s">
        <v>1099</v>
      </c>
    </row>
    <row r="7" spans="1:15" ht="199.5" x14ac:dyDescent="0.2">
      <c r="A7" s="38" t="s">
        <v>27</v>
      </c>
      <c r="B7" s="38">
        <v>80111600</v>
      </c>
      <c r="C7" s="52" t="s">
        <v>1102</v>
      </c>
      <c r="D7" s="64">
        <v>43101</v>
      </c>
      <c r="E7" s="39">
        <v>12</v>
      </c>
      <c r="F7" s="38" t="s">
        <v>1011</v>
      </c>
      <c r="G7" s="38" t="s">
        <v>1098</v>
      </c>
      <c r="H7" s="48">
        <v>44352172.799999997</v>
      </c>
      <c r="I7" s="49">
        <f t="shared" si="0"/>
        <v>44352172.799999997</v>
      </c>
      <c r="J7" s="38" t="s">
        <v>46</v>
      </c>
      <c r="K7" s="38" t="s">
        <v>1009</v>
      </c>
      <c r="L7" s="50" t="s">
        <v>1103</v>
      </c>
      <c r="M7" s="51"/>
      <c r="N7" s="51"/>
      <c r="O7" s="63" t="s">
        <v>1099</v>
      </c>
    </row>
    <row r="8" spans="1:15" ht="199.5" x14ac:dyDescent="0.2">
      <c r="A8" s="38" t="s">
        <v>27</v>
      </c>
      <c r="B8" s="38">
        <v>80111600</v>
      </c>
      <c r="C8" s="53" t="s">
        <v>1102</v>
      </c>
      <c r="D8" s="64">
        <v>43101</v>
      </c>
      <c r="E8" s="39">
        <v>12</v>
      </c>
      <c r="F8" s="38" t="s">
        <v>1011</v>
      </c>
      <c r="G8" s="38" t="s">
        <v>1098</v>
      </c>
      <c r="H8" s="54">
        <v>44352172.799999997</v>
      </c>
      <c r="I8" s="55">
        <f t="shared" si="0"/>
        <v>44352172.799999997</v>
      </c>
      <c r="J8" s="38" t="s">
        <v>46</v>
      </c>
      <c r="K8" s="38" t="s">
        <v>1009</v>
      </c>
      <c r="L8" s="56" t="s">
        <v>1103</v>
      </c>
      <c r="M8" s="46"/>
      <c r="N8" s="46"/>
      <c r="O8" s="63" t="s">
        <v>1099</v>
      </c>
    </row>
    <row r="9" spans="1:15" ht="199.5" x14ac:dyDescent="0.2">
      <c r="A9" s="38" t="s">
        <v>27</v>
      </c>
      <c r="B9" s="38">
        <v>80111600</v>
      </c>
      <c r="C9" s="53" t="s">
        <v>1102</v>
      </c>
      <c r="D9" s="64">
        <v>43101</v>
      </c>
      <c r="E9" s="39">
        <v>12</v>
      </c>
      <c r="F9" s="38" t="s">
        <v>1011</v>
      </c>
      <c r="G9" s="38" t="s">
        <v>1098</v>
      </c>
      <c r="H9" s="54">
        <v>44352172.799999997</v>
      </c>
      <c r="I9" s="55">
        <f t="shared" si="0"/>
        <v>44352172.799999997</v>
      </c>
      <c r="J9" s="38" t="s">
        <v>46</v>
      </c>
      <c r="K9" s="38" t="s">
        <v>1009</v>
      </c>
      <c r="L9" s="56" t="s">
        <v>1103</v>
      </c>
      <c r="M9" s="46"/>
      <c r="N9" s="46"/>
      <c r="O9" s="63" t="s">
        <v>1099</v>
      </c>
    </row>
    <row r="10" spans="1:15" ht="409.5" x14ac:dyDescent="0.2">
      <c r="A10" s="40" t="s">
        <v>1104</v>
      </c>
      <c r="B10" s="41">
        <v>80111600</v>
      </c>
      <c r="C10" s="40" t="s">
        <v>1105</v>
      </c>
      <c r="D10" s="64">
        <v>43101</v>
      </c>
      <c r="E10" s="39">
        <v>12</v>
      </c>
      <c r="F10" s="42">
        <v>12</v>
      </c>
      <c r="G10" s="40" t="s">
        <v>1011</v>
      </c>
      <c r="H10" s="40" t="s">
        <v>1018</v>
      </c>
      <c r="I10" s="43">
        <v>35172000</v>
      </c>
      <c r="J10" s="43">
        <f>I10</f>
        <v>35172000</v>
      </c>
      <c r="K10" s="40" t="s">
        <v>1009</v>
      </c>
      <c r="L10" s="40" t="s">
        <v>1009</v>
      </c>
      <c r="M10" s="40" t="s">
        <v>52</v>
      </c>
      <c r="N10" s="40" t="s">
        <v>1106</v>
      </c>
      <c r="O10" s="40" t="s">
        <v>1106</v>
      </c>
    </row>
    <row r="11" spans="1:15" ht="409.5" x14ac:dyDescent="0.2">
      <c r="A11" s="40" t="s">
        <v>1104</v>
      </c>
      <c r="B11" s="41">
        <v>80111600</v>
      </c>
      <c r="C11" s="40" t="s">
        <v>1105</v>
      </c>
      <c r="D11" s="64">
        <v>43101</v>
      </c>
      <c r="E11" s="39">
        <v>12</v>
      </c>
      <c r="F11" s="42">
        <v>12</v>
      </c>
      <c r="G11" s="40" t="s">
        <v>1011</v>
      </c>
      <c r="H11" s="40" t="s">
        <v>1018</v>
      </c>
      <c r="I11" s="43">
        <v>35172000</v>
      </c>
      <c r="J11" s="43">
        <f t="shared" ref="J11:J14" si="1">I11</f>
        <v>35172000</v>
      </c>
      <c r="K11" s="40" t="s">
        <v>1009</v>
      </c>
      <c r="L11" s="40" t="s">
        <v>1009</v>
      </c>
      <c r="M11" s="40" t="s">
        <v>52</v>
      </c>
      <c r="N11" s="40" t="s">
        <v>1106</v>
      </c>
      <c r="O11" s="40" t="s">
        <v>1106</v>
      </c>
    </row>
    <row r="12" spans="1:15" ht="409.5" x14ac:dyDescent="0.2">
      <c r="A12" s="40" t="s">
        <v>1104</v>
      </c>
      <c r="B12" s="41">
        <v>80111600</v>
      </c>
      <c r="C12" s="40" t="s">
        <v>1105</v>
      </c>
      <c r="D12" s="64">
        <v>43101</v>
      </c>
      <c r="E12" s="39">
        <v>12</v>
      </c>
      <c r="F12" s="42">
        <v>12</v>
      </c>
      <c r="G12" s="40" t="s">
        <v>1011</v>
      </c>
      <c r="H12" s="40" t="s">
        <v>1018</v>
      </c>
      <c r="I12" s="43">
        <v>35172000</v>
      </c>
      <c r="J12" s="43">
        <f t="shared" si="1"/>
        <v>35172000</v>
      </c>
      <c r="K12" s="40" t="s">
        <v>1009</v>
      </c>
      <c r="L12" s="40" t="s">
        <v>1009</v>
      </c>
      <c r="M12" s="40" t="s">
        <v>52</v>
      </c>
      <c r="N12" s="40" t="s">
        <v>1106</v>
      </c>
      <c r="O12" s="40" t="s">
        <v>1106</v>
      </c>
    </row>
    <row r="13" spans="1:15" ht="409.5" x14ac:dyDescent="0.2">
      <c r="A13" s="40" t="s">
        <v>1104</v>
      </c>
      <c r="B13" s="41">
        <v>80111600</v>
      </c>
      <c r="C13" s="40" t="s">
        <v>1105</v>
      </c>
      <c r="D13" s="64">
        <v>43101</v>
      </c>
      <c r="E13" s="39">
        <v>12</v>
      </c>
      <c r="F13" s="42">
        <v>12</v>
      </c>
      <c r="G13" s="40" t="s">
        <v>1011</v>
      </c>
      <c r="H13" s="40" t="s">
        <v>1018</v>
      </c>
      <c r="I13" s="43">
        <v>35172000</v>
      </c>
      <c r="J13" s="43">
        <f t="shared" si="1"/>
        <v>35172000</v>
      </c>
      <c r="K13" s="40" t="s">
        <v>1009</v>
      </c>
      <c r="L13" s="40" t="s">
        <v>1009</v>
      </c>
      <c r="M13" s="40" t="s">
        <v>52</v>
      </c>
      <c r="N13" s="40" t="s">
        <v>1106</v>
      </c>
      <c r="O13" s="40" t="s">
        <v>1106</v>
      </c>
    </row>
    <row r="14" spans="1:15" ht="409.5" x14ac:dyDescent="0.2">
      <c r="A14" s="40" t="s">
        <v>11</v>
      </c>
      <c r="B14" s="46">
        <v>80111600</v>
      </c>
      <c r="C14" s="40" t="s">
        <v>1107</v>
      </c>
      <c r="D14" s="64">
        <v>43101</v>
      </c>
      <c r="E14" s="39">
        <v>11</v>
      </c>
      <c r="F14" s="39">
        <v>12</v>
      </c>
      <c r="G14" s="38" t="s">
        <v>1011</v>
      </c>
      <c r="H14" s="38" t="s">
        <v>1018</v>
      </c>
      <c r="I14" s="43">
        <v>50676000</v>
      </c>
      <c r="J14" s="43">
        <f t="shared" si="1"/>
        <v>50676000</v>
      </c>
      <c r="K14" s="38" t="s">
        <v>12</v>
      </c>
      <c r="L14" s="38" t="s">
        <v>12</v>
      </c>
      <c r="M14" s="38" t="s">
        <v>1108</v>
      </c>
      <c r="N14" s="40" t="s">
        <v>1106</v>
      </c>
    </row>
    <row r="16" spans="1:15" ht="18" x14ac:dyDescent="0.25">
      <c r="H16" s="68" t="s">
        <v>1109</v>
      </c>
      <c r="I16" s="67">
        <f>SUM(I3:I15)</f>
        <v>519648691.20000005</v>
      </c>
    </row>
  </sheetData>
  <autoFilter ref="A2:O14"/>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'https://transmilenio-my.sharepoint.com/var/folders/pr/_pg1_c0d6xn8lt_1k8c0bd6r0000gn/T/com.microsoft.Outlook/Outlook Temp/[PLAN DE ADQUISICIONES V2-22-11-17.xlsx]LISTAS DESPLEGABLES'!#REF!</xm:f>
          </x14:formula1>
          <xm:sqref>G14:H14</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G10:H13 A10:A13</xm:sqref>
        </x14:dataValidation>
        <x14:dataValidation type="list" allowBlank="1" showInputMessage="1" showErrorMessage="1">
          <x14:formula1>
            <xm:f>'C:\Users\cesar.fernandez\Desktop\[Copia de PLAN DE ACCIÓN INSTITUCIONAL 2018 - NOVIEMBRE DE 2017 333.xlsx]LISTAS DESPLEGABLES'!#REF!</xm:f>
          </x14:formula1>
          <xm:sqref>F4:F5</xm:sqref>
        </x14:dataValidation>
        <x14:dataValidation type="list" allowBlank="1" showInputMessage="1" showErrorMessage="1">
          <x14:formula1>
            <xm:f>'\\server-file\DIRECCION ADMINISTRATIVA\CESAR FERNANDEZ\ARCHIVOSTSM\2017\PRESUPUESTO 2018\[PLAN DE ACCIÓN INSTITUCIONAL 2018 CORPORATIVA.xlsx]LISTAS DESPLEGABLES'!#REF!</xm:f>
          </x14:formula1>
          <xm:sqref>A4:A5</xm:sqref>
        </x14:dataValidation>
        <x14:dataValidation type="list" allowBlank="1" showInputMessage="1" showErrorMessage="1">
          <x14:formula1>
            <xm:f>'C:\Users\cesar.fernandez\Desktop\[Copia de PLAN DE ACCIÓN INSTITUCIONAL 2018 - NOVIEMBRE DE 2017 333.xlsx]LISTAS DESPLEGABLES'!#REF!</xm:f>
          </x14:formula1>
          <xm:sqref>F3:G3 F6:G9 G4:G5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ESTRATEGICO </vt:lpstr>
      <vt:lpstr>PLAN DE ACCIÓN 2018 V0</vt:lpstr>
      <vt:lpstr>PLAN ADQUISICIONES V2 </vt:lpstr>
      <vt:lpstr>ART78</vt:lpstr>
      <vt:lpstr>'PLAN ESTRATEGICO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Ramos</cp:lastModifiedBy>
  <cp:lastPrinted>2018-01-18T13:26:34Z</cp:lastPrinted>
  <dcterms:created xsi:type="dcterms:W3CDTF">2017-11-24T22:00:18Z</dcterms:created>
  <dcterms:modified xsi:type="dcterms:W3CDTF">2018-02-02T18:47:09Z</dcterms:modified>
</cp:coreProperties>
</file>