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C:\Users\santo\Downloads\TRANSMILENIO S.A\Accesibilidad\Informe No. OCI-2021-008\"/>
    </mc:Choice>
  </mc:AlternateContent>
  <xr:revisionPtr revIDLastSave="0" documentId="13_ncr:1_{700D13E2-19FE-469A-A789-91B68CEAED78}" xr6:coauthVersionLast="46" xr6:coauthVersionMax="46" xr10:uidLastSave="{00000000-0000-0000-0000-000000000000}"/>
  <bookViews>
    <workbookView xWindow="-120" yWindow="-120" windowWidth="20730" windowHeight="11160" tabRatio="630" firstSheet="1" activeTab="1" xr2:uid="{00000000-000D-0000-FFFF-FFFF00000000}"/>
  </bookViews>
  <sheets>
    <sheet name="Acerno_Cache_XXXXX" sheetId="10" state="veryHidden" r:id="rId1"/>
    <sheet name="Anexo 1.2020" sheetId="16" r:id="rId2"/>
    <sheet name="Anexo 2.2020" sheetId="9" r:id="rId3"/>
  </sheets>
  <definedNames>
    <definedName name="_xlnm._FilterDatabase" localSheetId="2" hidden="1">'Anexo 2.2020'!$A$2:$X$43</definedName>
    <definedName name="_xlnm.Print_Area" localSheetId="1">'Anexo 1.2020'!$A$1:$M$9</definedName>
    <definedName name="_xlnm.Print_Area" localSheetId="2">'Anexo 2.2020'!$A$1:$X$43</definedName>
    <definedName name="_xlnm.Print_Titles" localSheetId="1">'Anexo 1.2020'!$1:$2</definedName>
    <definedName name="_xlnm.Print_Titles" localSheetId="2">'Anexo 2.2020'!$1:$2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3" i="9" l="1"/>
  <c r="W43" i="9"/>
  <c r="V39" i="9"/>
  <c r="V34" i="9" l="1"/>
  <c r="V38" i="9" l="1"/>
  <c r="V40" i="9"/>
  <c r="V41" i="9"/>
  <c r="V42" i="9"/>
  <c r="V37" i="9"/>
  <c r="V36" i="9"/>
  <c r="V35" i="9"/>
  <c r="V31" i="9"/>
  <c r="V30" i="9"/>
  <c r="V29" i="9"/>
  <c r="V28" i="9"/>
  <c r="V27" i="9"/>
  <c r="V25" i="9"/>
  <c r="V24" i="9"/>
  <c r="V23" i="9"/>
  <c r="V26" i="9"/>
  <c r="V32" i="9"/>
  <c r="V33" i="9"/>
  <c r="W33" i="9" s="1"/>
  <c r="V15" i="9"/>
  <c r="V21" i="9"/>
  <c r="V20" i="9"/>
  <c r="V19" i="9"/>
  <c r="V18" i="9"/>
  <c r="V17" i="9"/>
  <c r="V16" i="9"/>
  <c r="V22" i="9"/>
  <c r="V14" i="9"/>
  <c r="W14" i="9" l="1"/>
  <c r="W38" i="9"/>
  <c r="W15" i="9"/>
  <c r="W39" i="9"/>
  <c r="W32" i="9"/>
  <c r="W42" i="9"/>
  <c r="W36" i="9"/>
  <c r="W37" i="9"/>
  <c r="W41" i="9"/>
  <c r="W34" i="9"/>
  <c r="W40" i="9"/>
  <c r="V13" i="9" l="1"/>
  <c r="W30" i="9" s="1"/>
  <c r="V12" i="9"/>
  <c r="V11" i="9"/>
  <c r="V10" i="9"/>
  <c r="V9" i="9"/>
  <c r="W26" i="9" s="1"/>
  <c r="V8" i="9"/>
  <c r="V7" i="9"/>
  <c r="V6" i="9"/>
  <c r="V5" i="9"/>
  <c r="V4" i="9"/>
  <c r="V3" i="9"/>
  <c r="W16" i="9" s="1"/>
  <c r="W3" i="9" l="1"/>
  <c r="W7" i="9"/>
  <c r="L7" i="16"/>
  <c r="J7" i="16"/>
</calcChain>
</file>

<file path=xl/sharedStrings.xml><?xml version="1.0" encoding="utf-8"?>
<sst xmlns="http://schemas.openxmlformats.org/spreadsheetml/2006/main" count="541" uniqueCount="298">
  <si>
    <t xml:space="preserve">Un (1) modelo de consolidación y análisis de información estadística del Sistema. </t>
  </si>
  <si>
    <t>Planear, gestionar y acompañar los proyectos de ampliación, expansión y mejoramiento de infraestructura del Sistema.</t>
  </si>
  <si>
    <t>Compromiso</t>
  </si>
  <si>
    <t>Producto  y/o  Meta</t>
  </si>
  <si>
    <t>Fecha de Inicio</t>
  </si>
  <si>
    <t>Fecha final de Ejecución</t>
  </si>
  <si>
    <t>Principales Logros</t>
  </si>
  <si>
    <t>Observaciones a los Resultados del Avance Porcentual Obtenido</t>
  </si>
  <si>
    <t>Nombre del Indicador</t>
  </si>
  <si>
    <t>Tipo de Indicador</t>
  </si>
  <si>
    <t>Formula</t>
  </si>
  <si>
    <t>Objetivo</t>
  </si>
  <si>
    <t>Periodicidad</t>
  </si>
  <si>
    <t>Meta a Logar</t>
  </si>
  <si>
    <t>Fuente de Información</t>
  </si>
  <si>
    <t>Resultado Reportado</t>
  </si>
  <si>
    <t>Observaciones OCI</t>
  </si>
  <si>
    <t>Evaluar el porcentaje de soluciones de infraestructura planificadas frente a las necesidades requeridas por el Sistema Transmilenio</t>
  </si>
  <si>
    <t>Efectividad</t>
  </si>
  <si>
    <t>Matriz de Análisis de Indicadores de Gestión Cuadro de Mando Integral</t>
  </si>
  <si>
    <t>TOTAL</t>
  </si>
  <si>
    <t>Medir el ajuste de las proyección promedio mensual de la demanda que se prepara como insumo al modelo de transporte del sistema</t>
  </si>
  <si>
    <t>Cuantificar la cantidad de usuarios beneficiados con la implementación y mejora de infraestructura  del Sistema Transmilenio</t>
  </si>
  <si>
    <t>Medir la efectividad de las tomas de información que se realizan como evaluación a los niveles de servicio del sistema, las cuales, son insumo para la planeación del SITP (modelo de transporte).</t>
  </si>
  <si>
    <t>Listado de Actividades Necesarias para el Logro del Producto</t>
  </si>
  <si>
    <t>Fecha de Entrega Final de la Actividad</t>
  </si>
  <si>
    <t>Realizar (4) estudios de FOV "frecuencia y ocupación visual" (2 por semestre)</t>
  </si>
  <si>
    <t>Realizar (60) estudios de ascenso descenso servicios troncales (30 por semestre)</t>
  </si>
  <si>
    <t>Realizar (64) estudios de ascenso descenso rutas de alimentación(32 por semestre)</t>
  </si>
  <si>
    <t>Realizar (4) estudios de conteo  (2 por semestre)</t>
  </si>
  <si>
    <t>Ponderación en el Logro del Producto</t>
  </si>
  <si>
    <t>Programación Porcentual Esperado con corte  31/12/19</t>
  </si>
  <si>
    <t>Cuenta con soporte?</t>
  </si>
  <si>
    <t>a</t>
  </si>
  <si>
    <t>Lineamiento
Corporativo</t>
  </si>
  <si>
    <t>Objetivo Específico</t>
  </si>
  <si>
    <t>Estrategia</t>
  </si>
  <si>
    <t>Código</t>
  </si>
  <si>
    <t>Indicador</t>
  </si>
  <si>
    <t>1.3</t>
  </si>
  <si>
    <t>1.1</t>
  </si>
  <si>
    <t>1.1.2
1.1.3</t>
  </si>
  <si>
    <t>STSP1</t>
  </si>
  <si>
    <t>STSP2</t>
  </si>
  <si>
    <t>STSP3</t>
  </si>
  <si>
    <t>STSP4</t>
  </si>
  <si>
    <t>1.3.1
1.3.2</t>
  </si>
  <si>
    <t>STSP5</t>
  </si>
  <si>
    <t>(Estudios de FOV elaborados /4)*0,10</t>
  </si>
  <si>
    <t>(Estudios de ascenso-descenso troncales elaborados/60)*0,1</t>
  </si>
  <si>
    <t>(Estudios de ascenso-descenso alimentación elaborados/64)*0,1</t>
  </si>
  <si>
    <t>(Estudios de Conteo elaborados / 4)*0,1</t>
  </si>
  <si>
    <t>Avance Porcentual Obtenido reportado por el dependencia</t>
  </si>
  <si>
    <t>N° de producto o meta</t>
  </si>
  <si>
    <t>1.1.</t>
  </si>
  <si>
    <t>Matriz de Análisis de Indicadores del Plan de Acción Institucional</t>
  </si>
  <si>
    <t>Calificación OCI Actividades</t>
  </si>
  <si>
    <t>Calificación OCI Productos</t>
  </si>
  <si>
    <t xml:space="preserve">% de cumplimiento OCI </t>
  </si>
  <si>
    <t>Observaciones (Auditor)</t>
  </si>
  <si>
    <t>Calificación Dependencia Productos</t>
  </si>
  <si>
    <t>Eficacia</t>
  </si>
  <si>
    <t>Bases de Datos Dirección Técnica de Buses</t>
  </si>
  <si>
    <t>1.1.2. 
1.1.3.</t>
  </si>
  <si>
    <t>Desarrollar e implementar el SITP, en condiciones de calidad, accesibilidad y comodidad, teniendo en cuenta el crecimiento de la ciudad y su dinámica de movilidad</t>
  </si>
  <si>
    <t>STSP1M1</t>
  </si>
  <si>
    <t>STSP1M2</t>
  </si>
  <si>
    <t>STSP1M3</t>
  </si>
  <si>
    <t>STSP1M4</t>
  </si>
  <si>
    <t>Culminar el proceso de implementación de las nuevas concesiones de las fases I y II del Sistema TransMilenio, a través de la cuales se renueva la flota troncal de estas fases.</t>
  </si>
  <si>
    <t>Implementación de 128 rutas Concesionarios SITP</t>
  </si>
  <si>
    <t>Implementación de 16 rutas Unidades Funcionales Etapa 1*</t>
  </si>
  <si>
    <t>Plan de Chatarrización 2020</t>
  </si>
  <si>
    <t>STSP1M1A1</t>
  </si>
  <si>
    <t>STSP1M2A1</t>
  </si>
  <si>
    <t>STSP1M3A1</t>
  </si>
  <si>
    <t>STSP1M4A1</t>
  </si>
  <si>
    <t>STSP1M2A2</t>
  </si>
  <si>
    <t>STSP1M2A3</t>
  </si>
  <si>
    <t>STSP1M3A2</t>
  </si>
  <si>
    <t>STSP1M3A3</t>
  </si>
  <si>
    <t>STSP1M4A2</t>
  </si>
  <si>
    <t>STSP1M4A3</t>
  </si>
  <si>
    <t>STSP1M4A4</t>
  </si>
  <si>
    <t>Elaboración de un documento que contiene el diseño operacional para la entrada gradual de la flota corte julio 2020.</t>
  </si>
  <si>
    <t>Seguimiento Plan de Implementación
Seguimiento y revisión de  trazados diseñados</t>
  </si>
  <si>
    <t>Seguimiento Plan de Implementación
-  Seguimiento y revisión de  trazados diseñados</t>
  </si>
  <si>
    <t xml:space="preserve">Definición Plan de Chatarrización en el marco de los Otrosí Concesionarios vigentes SITP. </t>
  </si>
  <si>
    <t>Definición Plan de Chatarrización en el marco de la aplicación del Artículo 78 Plan de Desarrollo 2016-2020</t>
  </si>
  <si>
    <t>Seguimiento y Control al proceso de chatarrización  concesionarios SITP vigentes, de acuerdo al plan presentado</t>
  </si>
  <si>
    <t>Seguimiento y Control al proceso de chatarrización  de la aplicación del Artículo 78 Plan de Desarrollo 2016-2020</t>
  </si>
  <si>
    <t>Un (1)  Documento elaborado</t>
  </si>
  <si>
    <t>(Rutas revisadas/rutas programadas)*0.3</t>
  </si>
  <si>
    <t>(Rutas verificadas/rutas programadas)*0.4</t>
  </si>
  <si>
    <t>(Rutas implementadas/rutas programadas)*0.3</t>
  </si>
  <si>
    <t xml:space="preserve">Un plan de Chatarrización </t>
  </si>
  <si>
    <t>Vehículos acreditados/ Vehículos proyectados</t>
  </si>
  <si>
    <t>Vehículos presentados al artículo / Vehículos proyectados</t>
  </si>
  <si>
    <t xml:space="preserve">Se avanzó con el seguimiento al plan de implementación y revisión de trazados, cuando se requería, para 128 rutas de los concesionarios SITP de fase III de las 128 programadas. Para una ruta que no se ha programado (C77) no se requiere revisión de trazado pues solo se requiere ajuste de tipología, por lo que se puede dar por cumplido el 100% de esta actividad.
Soporte : Carpeta implementación 128 rutas concesionarios SITP. </t>
  </si>
  <si>
    <t xml:space="preserve">Se avanzó con el seguimiento de las actividades previas  para la implementación de 127 rutas de los concesionarios SITP de fase III, equivalentes al 99,2% de lo previsto; se implementaron 120 rutas y se programó la implementación de 7 más para enero y febrero de 2021.
Soporte : Carpeta implementación 128 rutas concesionarios SITP. </t>
  </si>
  <si>
    <t xml:space="preserve">Se realizó el control y verificación de la implementación  de 120 rutas de los concesionarios SITP de fase III, equivalentes a un 93,8% de lo programado, y se programó la implementación de 7 más para enero y febrero de 2021.
Soporte : Carpeta implementación 128 rutas concesionarios SITP. </t>
  </si>
  <si>
    <t xml:space="preserve">Se hizo seguimiento mensual a la obligación y se generaron los reportes respectivos.
Soporte:  Carpeta Seg y control chatarrización concesionarios. </t>
  </si>
  <si>
    <t>Se logró avanzar en la autorización de contratos de 650 vehículos, lo que permitió llegar a una meta de aproximadamente 92%. Se espera aprobar progresivamente las autorizaciones de las postulaciones allegadas en diciembre de 2020 conforme con las condiciones de prestación del servicio y desmonte de rutas del SITP Provisional.
Soporte: Carpeta seguimiento y control chatarrización PDD 2016-2020</t>
  </si>
  <si>
    <t>1.1.2.</t>
  </si>
  <si>
    <t>Hacer seguimiento  y optimizar  el SITP, en condiciones de calidad, accesibilidad y comodidad, teniendo en cuenta el crecimiento de la ciudad y su dinámica de movilidad</t>
  </si>
  <si>
    <t>Optimización de servicios troncales con base en la disponibilidad de oferta e infraestructura.</t>
  </si>
  <si>
    <t>Optimización de servicios zonales con base en la disponibilidad de oferta de flota.</t>
  </si>
  <si>
    <t>STSP2M1</t>
  </si>
  <si>
    <t>STSP2M2</t>
  </si>
  <si>
    <t>STSP2M3</t>
  </si>
  <si>
    <t>Elaboración de un documento que contenga la propuesta para la optimización del componente troncal del SITP (diseño operacional de oferta de servicios validado a nivel macro de la capacidad de la infraestructura)</t>
  </si>
  <si>
    <t>Elaboración de un documento trimestral que contenga la propuesta y el avance de optimización.</t>
  </si>
  <si>
    <t>Elaboración de ocho (8) reportes estadísticos con análisis de la información de oferta y demanda del Sistema 
Cortes: Diciembre 2019, semestral 2019-II,  Febrero 2020, Abril 2020,  Junio 2020, semestral 2020-I, Agosto 2020 y Octubre 2020</t>
  </si>
  <si>
    <t>Elaboración de dos (2)  proyecciones de demanda a corto plazo.  
Cortes: Enero 2020, Junio 2020</t>
  </si>
  <si>
    <t>Actualizar 1 documento que contenga Consolidación y Organización del inventario de información sobre Oferta y Demanda de la entidad (Fase IV)</t>
  </si>
  <si>
    <t>STSP2M1A1</t>
  </si>
  <si>
    <t>STSP2M2A1</t>
  </si>
  <si>
    <t>STSP2M3A1</t>
  </si>
  <si>
    <t>STSP2M3A2</t>
  </si>
  <si>
    <t>STSP2M3A3</t>
  </si>
  <si>
    <t>STSP2M3A4</t>
  </si>
  <si>
    <t>STSP2M3A5</t>
  </si>
  <si>
    <t>STSP2M3A6</t>
  </si>
  <si>
    <t>STSP2M3A7</t>
  </si>
  <si>
    <t>(Documento elaborado/1)*100%</t>
  </si>
  <si>
    <t>Un (1) Documento trimestral</t>
  </si>
  <si>
    <t>(Reportes estadísticos elaborados (Oferta y Demanda) /8)*0,4</t>
  </si>
  <si>
    <t>(proyecciones de demanda elaboradas ( Demanda Corto Plazo) /2)*0,1</t>
  </si>
  <si>
    <t>(Documento de Consolidación y Organización del Inventario de Información sobre oferta y demanda elaborado  /1)*0,10</t>
  </si>
  <si>
    <t xml:space="preserve">El desarrollo de los informes de proyección de la demanda a corto plazo permiten ampliar el conocimiento del sistema con el fin de comparar el desempeño del mismo. </t>
  </si>
  <si>
    <t xml:space="preserve">Se realiza el documento que contiene el diseño operacional de oferta de servicios a nivel macro para la optimización del componente troncal del SITP, teniendo en cuenta la nueva flota de las fases I y II, infraestructura disponible a corte 2020 y en línea con las necesidades de transporte de la ciudad. 
Soporte: Carpeta documento elaborado componente troncal. </t>
  </si>
  <si>
    <t>El avance de la optimización del componente zonal  corresponde a 98 mejoras operacionales implementadas en el  último trimestre del año 2020, lo cual se ha desarrollado en el marco de las mesas de Kilómetros eficientes.  En total se realizaron 274 mejoras operacionales de rutas zonales en el año 2020. El detalle de estas modificaciones se presentan en el respectivo informe del período.
Soporte: Optimización servicios zonales.</t>
  </si>
  <si>
    <t>El desarrollo de los informes de proyección de la demanda a corto plazo permiten ampliar el conocimiento del sistema con el fin de comparar el desempeño del mismo. 
Soportes: Carpeta proyecciones de demanda.</t>
  </si>
  <si>
    <t>La aplicación de estos estudios permite la toma de decisiones para modificar el diseño operacional del sistema, trabajando como insumo para la creación , modificación y eliminación de rutas. 
Soportes: Carpeta estudios FOV</t>
  </si>
  <si>
    <t>La aplicación de estos estudios permite la toma de decisiones para modificar el diseño operacional del sistema, trabajando como insumo para la creación , modificación y eliminación de rutas. 
Soportes: Carpeta estudios ascensos y descensos troncal.</t>
  </si>
  <si>
    <t>La aplicación de estos estudios permite la toma de decisiones para modificar el diseño operacional del sistema, trabajando como insumo para la creación , modificación y eliminación de rutas. 
Soportes: Carpeta estudios ascensos y descensos alimentación.</t>
  </si>
  <si>
    <t>La aplicación de estos estudios permite la toma de decisiones para modificar el diseño operacional del sistema, trabajando como insumo para la creación , modificación y eliminación de rutas. 
Soportes: Carpeta estudios de conteo.</t>
  </si>
  <si>
    <t>Ejecución de las actividades a cargo de TRANSMILENIO S.A.  para el mejoramiento de estaciones del Sistema TransMilenio</t>
  </si>
  <si>
    <t>Ejecución de las actividades a cargo de TRANSMILENIO S.A.  para diseñar y contratar la construcción de la estación central del Sistema TransMilenio</t>
  </si>
  <si>
    <t>Ejecución de las actividades a cargo de TRANSMILENIO S.A. para implementar patios troncales y zonales</t>
  </si>
  <si>
    <t>STSP3M1</t>
  </si>
  <si>
    <t>STSP3M2</t>
  </si>
  <si>
    <t>STSP3M3</t>
  </si>
  <si>
    <t>Ejecución de las actividades a cargo de TRANSMILENIO S.A.   para la adecuación de corredores troncales</t>
  </si>
  <si>
    <t>STSP3M4</t>
  </si>
  <si>
    <t>Ejecución de las actividades a cargo de TRANSMILENIO S.A.  para la adecuación del corredor verde de la carrera séptima</t>
  </si>
  <si>
    <t>Ejecución de las actividades a cargo de TRANSMILENIO S.A.  para la implementación de la estrategia integral para mejorar la calidad de transporte público urbano</t>
  </si>
  <si>
    <t>STSP3M5</t>
  </si>
  <si>
    <t>STSP3M6</t>
  </si>
  <si>
    <t>Reuniones de Seguimiento</t>
  </si>
  <si>
    <t>Visitas de Obra</t>
  </si>
  <si>
    <t>Informes</t>
  </si>
  <si>
    <t>Visitas de Obra / Apoyo Gestión Otras Entidades</t>
  </si>
  <si>
    <t>STSP3M1A1</t>
  </si>
  <si>
    <t>STSP3M1A2</t>
  </si>
  <si>
    <t>STSP3M1A3</t>
  </si>
  <si>
    <t>STSP3M2A1</t>
  </si>
  <si>
    <t>STSP3M3A1</t>
  </si>
  <si>
    <t>STSP3M3A2</t>
  </si>
  <si>
    <t>STSP3M3A3</t>
  </si>
  <si>
    <t>STSP3M4A1</t>
  </si>
  <si>
    <t>STSP3M5A1</t>
  </si>
  <si>
    <t>STSP3M4A2</t>
  </si>
  <si>
    <t>STSP3M6A1</t>
  </si>
  <si>
    <t xml:space="preserve">(Visitas/1)*40% </t>
  </si>
  <si>
    <t xml:space="preserve">(Reuniones/193)*40% </t>
  </si>
  <si>
    <t>(Informes/2)*20%</t>
  </si>
  <si>
    <t>(Informes/1)*100%</t>
  </si>
  <si>
    <t>(Visitas/18)*40%</t>
  </si>
  <si>
    <t>(Reuniones/348)*40%</t>
  </si>
  <si>
    <t>(Reuniones/240)*50%</t>
  </si>
  <si>
    <t xml:space="preserve"> (Informes/2)*50%</t>
  </si>
  <si>
    <t xml:space="preserve">Se dio inicio a la construcción de la ampliación de 12 las estaciones, se culminaron los proyectos de  Portal del Sur y Portal Tunal. </t>
  </si>
  <si>
    <t>Finalización del documento de parámetros técnicos y operacionales a remitirse al IDU</t>
  </si>
  <si>
    <t>Se avanzó con la estructuración de las licitaciones zonales de unidades funcionales que incluyen los patios.</t>
  </si>
  <si>
    <t>El proyecto de la troncal caracas se encuentra en etapa de construcción y se están adelantando excavaciones, rellenos y cimentaciones de estructuras así como adecuación de redes pluviales y sanitarias.</t>
  </si>
  <si>
    <t>"Se logró generar el borrador de Decreto Distrital de Precio Público para los CIM, abriendo la posibilidad de generar un piso jurídico que permita avanzar con la aprobación del proyecto. 
Se realizaron las revisiones completas de los proyectos en conjunto con las Entidades y se enviaron las observaciones en los tiempos estimados"</t>
  </si>
  <si>
    <t>Revisión e implementación del 100% de los servicios troncales y rutas zonales</t>
  </si>
  <si>
    <t>STSP4M1</t>
  </si>
  <si>
    <t>Avance del 5% final en la Revisión e implementación de los servicios troncales y rutas zonales</t>
  </si>
  <si>
    <t>STSP4M1A1</t>
  </si>
  <si>
    <t>(Avance porcentual Revisión e implementación de los servicios troncales y rutas zonales / 5)*100</t>
  </si>
  <si>
    <t xml:space="preserve">El avance acumulado del PDD corresponde al 100% de revisión e implementación de las rutas del Sistema de Transporte Público gestionado por TM. Corresponde a la revisión e implementación de 1640 mejoras operativas para los componentes zonal y troncal. En el periodo estas mejoras se han realizado así: 384 rutas del zonal y 133 rutas del troncal para un total de 517 rutas, lo cual se ha desarrollado en el marco de las mesas de Km eficientes. Las 1640 mejoras son acumuladas desde el inicio del PDD en junio de 2016, y los principales tipos de mejoras realizadas con los logros obtenidos son:
Cambios de cabecera (PIR): Minimiza impacto negativo a comunidad generado por contaminación auditiva y polución, desaseo, mal comportamiento de los conductores y ventas ambulantes; Cambios de trazado (TRZ): Mejora cobertura del servicio o mejora parámetros operacionales al reducir tiempos de ciclo evitando zonas de congestión, reducción maniobras inseguras; Cambios operacionales (COP): Facilita control operativo de servicio al individualizar la operación de rutas compartidas o establece la operación circular de rutas evitando regulación en zonas que no cuenten con áreas apropiadas o fusionar servicios con el fin de optimizar utilización de flota o cambio de alimentadora a complementaria o adicionar paradas; Cambios de programación (PRG):Optimiza oferta ofrecida de acuerdo con demanda de la ruta, realizando ajuste de horarios de operación o estrategias como balanceo de rutas; Cambios de tipología de flota (FLT): Reasigna la flota a la ruta de acuerdo con los requerimientos de demanda y disminuye tiempos de ciclo al utilizar flota que circule con mayor facilidad por infraestructura vial disponible; Suspensión del servicio (SUS): Suspensión de un servicio para reforzar otros con flota que queda disponible; Nuevo servicio (NUE): Implementación de nueva ruta. 
Soporte: Carpeta avance 5%  implementación zonal y troncal. </t>
  </si>
  <si>
    <t>Aumentar en 5% el número total de viajes en Transporte Público (LB=43%)</t>
  </si>
  <si>
    <t>Lograr un aumento del 5% acumulado en el número total de viajes en Transporte Público con respecto a la línea base de 43%</t>
  </si>
  <si>
    <t>STSP5M1</t>
  </si>
  <si>
    <t>STSP5M1A1</t>
  </si>
  <si>
    <t>(Aumento acumulado en el porcentaje de viajes en el Transporte Público / 5)*100</t>
  </si>
  <si>
    <t xml:space="preserve">Meta de tipo creciente cuyo avance representa un cumplimiento del 98% de la meta de PDD, al movilizar en un día típico del segundo semestre de 2019 el 47.03% de los viajes en vehículo, del 48% esperado para el PDD, teniendo como línea base 43% en el mes de junio del año 2016. 
En el segundo semestre de 2019, se realizaron del orden de 1'497.976 en el componente zonal, en el componente troncal se presentaron 2'592.404 validaciones, con lo cual el Sistema ha movilizado 4'090.380 viajes de transporte público al día, lo cual sumado con lo estimado en transporte público del esquema provisional (1'400.000) corresponde al 47.03% del total de viajes que se realizan en la ciudad.
Por otra parte, es importante aclarar que debido a las condiciones de movilidad que se han generado producto de la declaración de la emergencia económica, social y ecológica, con ocasión de la pandemia del COVID-19, la información de demanda en el sistema no se puede considerar como típica durante el primer semestre del año 2020, y por lo tanto no es viable actualizar el estado de avance de la meta al presente año. El aumento acumulado en porcentaje de viajes en transporte público es de 4.03%, correspondiente al 80.6% del compromiso.
Soporte: Carpeta aumentar 5% el total de viajes. </t>
  </si>
  <si>
    <t>STSP6</t>
  </si>
  <si>
    <t>Planificar y gestionar recursos para 57 Km. Nuevos de Troncal</t>
  </si>
  <si>
    <t>STSP6M1</t>
  </si>
  <si>
    <t>Lograr un acumulado de 57 Km nuevos de troncal con planificación y gestión de recursos
(Para esta meta se incluye la responsabilidad de TMSA en el tema)</t>
  </si>
  <si>
    <t>STSP6M1A1</t>
  </si>
  <si>
    <t>(Kilómetros nuevos de Troncal con Planificación y Gestión de Recursos / 57)*100</t>
  </si>
  <si>
    <t>STSP7</t>
  </si>
  <si>
    <t>Lograr el 100% de cobertura del SITP en zonas urbanas con relación a las rutas totales planeadas dentro del plan de implementación</t>
  </si>
  <si>
    <t>STSP7M1</t>
  </si>
  <si>
    <t>Alcanzar el 85.9% de la meta "Lograr el 100% de cobertura del SITP en zonas urbanas con relación a las rutas totales planeadas dentro del plan de implementación"</t>
  </si>
  <si>
    <t>STSP7M1A1</t>
  </si>
  <si>
    <t>(Avance porcentual alcanzado en la meta   "Lograr el 100% de cobertura del SITP en zonas urbanas con relación a las rutas totales planeadas dentro del plan de implementación" / 85,9)*100</t>
  </si>
  <si>
    <t xml:space="preserve">Se avanza según lo programado para 2020, en las tareas previas e implementación de unidades funcionales (cobertura prevista 85.9%). En el mes de noviembre y diciembre se implementaron las primeras rutas de la Unidades Funcionales, pero en reemplazo de algunas que operaban con permiso especial de operación.
Soporte: Carpeta lograr 100% de cobertura SITP. </t>
  </si>
  <si>
    <t>STSP8</t>
  </si>
  <si>
    <t>Disminuir en 2 minutos el tiempo promedio de espera en los componentes zonal y troncal del SITP</t>
  </si>
  <si>
    <t>1.3.1
1.3.2
1.3.3</t>
  </si>
  <si>
    <t>STSP9</t>
  </si>
  <si>
    <t>Ejecutar anualmente el 100% de las actividades a cargo de TMSA  para el mejoramiento de 43 estaciones del sistema TransMilenio</t>
  </si>
  <si>
    <t>Avance en las acciones previstas para lograr "Disminuir en 2 minutos el tiempo promedio de espera en los componentes zonal y troncal del SITP"</t>
  </si>
  <si>
    <t>STSP8M1</t>
  </si>
  <si>
    <t>STSP9M1</t>
  </si>
  <si>
    <t>STSP8M1A1</t>
  </si>
  <si>
    <t>STSP9M1A1</t>
  </si>
  <si>
    <t>(Acciones ejecutadas en la vigencia / Acciones programadas en la vigencia)*100</t>
  </si>
  <si>
    <t>Se dio inicio a la construcción de la ampliación de 12 las estaciones, se culminaron los proyectos de  Portal del Sur y Portal Tunal. 
Soporte: Carpeta Mejoramiento 43 Estaciones</t>
  </si>
  <si>
    <t>STSP11</t>
  </si>
  <si>
    <t>Ejecutar anualmente el 100% de las actividades a cargo de TMSA  para diseñar y contratar la construcción de 6 patios troncales y zonales del SITP</t>
  </si>
  <si>
    <t>STSP12</t>
  </si>
  <si>
    <t>Ejecutar anualmente el 100% de las actividades a cargo de TMSA  para las obras para la adecuación de 29.6 km de corredores troncales de transporte masivo</t>
  </si>
  <si>
    <t>STSP13</t>
  </si>
  <si>
    <t>Ejecutar anualmente el 100% de las actividades a cargo de TMSA  para las obras para la adecuación de 20 Km del corredor verde de la carrera séptima</t>
  </si>
  <si>
    <t>STSP11M1</t>
  </si>
  <si>
    <t>STSP12M1</t>
  </si>
  <si>
    <t>STSP13M1</t>
  </si>
  <si>
    <t>STSP11M1A1</t>
  </si>
  <si>
    <t>STSP12M1A1</t>
  </si>
  <si>
    <t>STSP13M1A1</t>
  </si>
  <si>
    <t>(Avance de la Meta en el Periodo /100 )*100</t>
  </si>
  <si>
    <t>El área anexa soportes de actas de comité entre TMSA y el IDU</t>
  </si>
  <si>
    <t>Se observó las actas de la reuniones de seguimiento celebradas para verificar los avances de los proyectos de la troncal Av. 68 y Extensión de la de la troncal caracas. En las actas se desarrolla temas de  verificación del cumplimiento de compromisos, seguimiento a cronogramas.</t>
  </si>
  <si>
    <t>El área anexa los soportes de las reuniones desarrolladas para ejecutar las actividades a cargo de TMSA para el diseño y contratación de la construcción de 6 patios troncales y zonales.</t>
  </si>
  <si>
    <t xml:space="preserve">Se observó las actas en donde se desarrollan los temas de actividades  actividades a cargo de TMSA para el diseño y contratación de la construcción de 6 patios troncales y zonales. Los patios que presentó información fueron Carboquímica, Gaco, Reforma, San José, Alameda , Usme patio zonal. </t>
  </si>
  <si>
    <t>El área anexa el reporte de la cobertura del SITP</t>
  </si>
  <si>
    <t>Se observó el reporte de cobertura del SITP en el cual se visualiza la cobertura a la Unidades de Planeamiento Zonal y Unidades de Planeamiento Rural, que en su conjunto de un porcentaje de cobertura del 85.9%</t>
  </si>
  <si>
    <t>Se evidencia el archivo de reporte de implementación de los servicios troncales y rutas zonales.</t>
  </si>
  <si>
    <t>Se verifica el reporte de las mejoras operativas para los componentes zonal y troncal realizadas desde las mesas de kilómetros eficientes, en total el área reporta 1640 mejoras acumuladas desde el inicio del Plan de Desarrollo Distrital 2016.</t>
  </si>
  <si>
    <t>El anexa un informe de diseño operacional de la oferta de servicios a un nivel macro para la optimización del componente troncal del SITP</t>
  </si>
  <si>
    <t>Se evidencia el archivo de reporte de las predicciones de la demanda para la vigencia 2020, en la cual se evidencia la demanda proyectada para cada mes del año, en los componentes troncal y zonal del sistema, y generan proyecciones con la variable de pandemia de covid-19</t>
  </si>
  <si>
    <t>El área anexa el informe del Plan Estadístico de Transmilenio</t>
  </si>
  <si>
    <t>Planificación de soluciones de infraestructura</t>
  </si>
  <si>
    <t xml:space="preserve">Usuarios beneficiados por mejoras de infraestructura del Sistema </t>
  </si>
  <si>
    <t>Efectividad de horas de toma de Información</t>
  </si>
  <si>
    <t xml:space="preserve">Efectividad de la proyección mensual de demanda para los componentes zonal y troncal </t>
  </si>
  <si>
    <t>Planificación de soluciones de infraestructura(%) = (#Proyectos planificados / #necesidades requeridas en un tiempo T)*100</t>
  </si>
  <si>
    <t>Usuarios beneficiados por mejoras de infraestructura del sistema(un) = s usuarios de la infraestructura implantada en un tiempo t / día (un)</t>
  </si>
  <si>
    <t xml:space="preserve">(Promedio mensual horas-hombre de toma de información / promedio horas-hombre esperadas en el mes)*100 </t>
  </si>
  <si>
    <t>(Abordajes y/o validaciones reales mes/Proyección mes)*100</t>
  </si>
  <si>
    <t xml:space="preserve">Semestral </t>
  </si>
  <si>
    <t xml:space="preserve">Anual </t>
  </si>
  <si>
    <t xml:space="preserve">Mensual </t>
  </si>
  <si>
    <t>Profesional Especializado Grado 6 de Planificación de Transporte</t>
  </si>
  <si>
    <t>Profesional Especializado 05 - Proyecciones Estadísticas</t>
  </si>
  <si>
    <t>La distancia porcentual entre la meta mínima y la máxima a lograr, es significativamente alta, lo cual no permito una medición y monitoreo efectivo del indicador.</t>
  </si>
  <si>
    <t>N° Actividad</t>
  </si>
  <si>
    <t>Durante el mes de septiembre se culminó el proceso de renovación de la flota troncal de las fases I y II del Sistema TransMilenio. En total ingresaron 1.441 buses nuevos de los cuales 477 son articulados y 964 biarticulados. El 51% de esta nueva flota es a GNV con estándar de emisión Euro VI y el 49% a diésel, estándar Euro V con filtro para la retención del 75% de material particulado. 
1.163 buses de las anteriores concesiones, en su mayoría modelo 2001, salieron de operación definitiva del Sistema. En la actualidad el 63.7% de la flota troncal corresponde a buses modelo 2019, 2020 y 2021.
Soporte: Carpeta documento elaborado entrada de flota.</t>
  </si>
  <si>
    <t>Seguimiento Actividades previas: vinculación flota, conductores, realización programación, señalética, paraderos.</t>
  </si>
  <si>
    <t>Control y verificación de implementación de las rutas programadas</t>
  </si>
  <si>
    <t>Se revisaron e implementaron las rutas correspondientes a las Unidades Funcionales UF 2 (Fontibón I) y UF 3 (Perdomo I) que corresponden a la etapa 1.  
Con la UF 3 se implementaron 7 rutas de forma gradual así: 
- 24/10/2020 ruta H604 Santo Domingo - Esta. G. Santander
- 31/10/2020 rutas HA600 Santa Viviana- Chapinero y HA602 Galicia -Germania 
- 14/11/2020 12-1 Fátima y 10-6 Perdomo
- 28/11/2020 HF603 Madelena - Corabastos
- 19/12/2020 HA611 Santo Domingo - Chicó norte
Con la UF 2, se implementaron las siguientes 9 rutas el día 26 de diciembre de 2020
16-7 La Estancia , 16-8 Zona Franca, 16-9 Fontibón, 16-10 Villemar, 17-3 Modelia, 16-12 Belén, TC6 El Refugio - Portal El Dorado, K300 Puente Grande, K301 La Felicidad. 
Soporte: Carpeta implementación 16 rutas unidades funcionales.</t>
  </si>
  <si>
    <t>- Seguimiento Actividades previas: vinculación flota, conductores, realización programación, señalética, paraderos.</t>
  </si>
  <si>
    <t>- Control y verificación de implementación de las rutas programadas</t>
  </si>
  <si>
    <t>Se revisaron e implementaron las rutas correspondientes a las Unidades Funcionales UF 2 (Fontibón I) y UF 3 (Perdomo I) que corresponden a la etapa 1.  
Con la UF 3 se implementaron 7 rutas de forma gradual así: 
- 24/10/2020 ruta H604 Santo Domingo - Esta. G. Santander
- 31/10/2020 rutas HA600 Santa Viviana- Chapinero y HA602 Galicia -Germania 
- 14/11/2020 12-1 Fátima y 10-6 Perdomo
- 28/11/2020 HF603 Madelena - Corabastos
- 19/12/2020 HA611 Santo Domingo - Chicó norte
Con la UF 2, se implementaron las siguientes 9 rutas el día 26 de diciembre de 2020
16-7 La Estancia , 16-8 Zona Franca, 16-9 Fontibón, 16-10 Villemar, 17-3 Modelia, 16-12 Belén, TC6 El Refugio - Portal El Dorado, K300 Puente Grande, K301 La Felicidad.
Soporte: Carpeta implementación 16 rutas unidades funcionales.</t>
  </si>
  <si>
    <t>La ponderación es errónea, la suma de sus actividades arroja un cumplimiento superior al 100% de la meta de definir plan de chatarrización en el marco de los otrosí concesionarios vigentes.</t>
  </si>
  <si>
    <t>Se definió el Plan de Chatarrización en el marco de los Otrosí Concesionarios vigentes SITP para la vigencia 2020 y 2021 para aquellos vehículos que van venciendo vida útil. Adicional, se elaboró un tercer cronograma de chatarrización a cumplirse por parte de los concesionarios en el primer trimestre de 2021.
Soportes: Carpeta plan de chatarrización concesionarios.</t>
  </si>
  <si>
    <t>Dadas las condiciones de los vehículos que tienen derecho de participación en el Decreto 068 de 2019  y que este es un proceso voluntario de los vehículos vinculados a concesiones no vigentes, inicialmente se estableció avanzar en la autorización de compra de aproximadamente 700 vehículos, sin embargo, se postularon 1,759 al finalizar el año 2020, esto debido a una convocatoria total a los propietarios faltantes  para que se postularan antes de enero 13 de 2021.
Soportes: Carpeta plan de Chatarrización PDD 2016-2020.</t>
  </si>
  <si>
    <t>Se observó el informe de propuesta de diseño operacional para la entrega de la nueva flota del componente troncal, en el que se visualiza el diseño operacional y el dimensionamiento de la flota con las nuevas necesidades de transporte de la ciudad, lo anterior para el componente troncal del SITP</t>
  </si>
  <si>
    <t>El área anexa como soporte el informe de kilómetros eficientes del último trimestre</t>
  </si>
  <si>
    <t>En el cual se observa las actividades de cambio de trazado, cambio de cabecera, cambios operacionales, cambio de programación, cambio de tipología o ajuste de flota, suspensión del servicio y nueva ruta, que en su conjunto optimiza los servicios zonales, en total se evidenció el reporte de 274 cambios en 2020.</t>
  </si>
  <si>
    <t>El área anexa un link de la página web oficial de TransMilenio en donde se publican dichos reportes estadísticos</t>
  </si>
  <si>
    <t>Se verificó los reportes  6 reportes estadísticos de información del sistema TransMilenio. en el link referenciado por el área: https://www.transmilenio.gov.co/publicaciones/149180/estadisticas-de-oferta-y-demanda-del-sistema-integrado-de-transporte-publico-sitp/.  Los consolidados semestrales de 2019-II y 2020-I no se evidencia en dicha página</t>
  </si>
  <si>
    <t xml:space="preserve">Se dio cumplimiento con las actividades propuestas en este plan de acción, impactando en el desarrollo de la gestión y los compromisos del área. 
Soporte : Los avances y soportes de la gestión para esta meta y su indicador se pueden observase en la pagina web de la entidad en el siguiente enlace: 
https://www.transmilenio.gov.co/publicaciones/149180/estadisticas-de-oferta-y-demanda-del-sistema-integrado-de-transporte-publico-sitp/. </t>
  </si>
  <si>
    <t>El área anexa un reporte de producción normal de la demanda y en condiciones de covid-19</t>
  </si>
  <si>
    <t>El área anexa reportes trimestrales de los estudios de Frecuencia y Ocupación Visual que se realizan en el sistema TransMilenio</t>
  </si>
  <si>
    <t xml:space="preserve">Se evidenció los archivos consolidados por trimestres de los estudios de Frecuencia y Ocupación Visual que se realizaron en el Sistema TransMilenio, en ellos encuentra identificados cada uno de los puntos de toma de información y la digitalización de la información levantada. </t>
  </si>
  <si>
    <t>El área anexa reportes de la información de estudios de ascensos y descensos realizados en la vigencia 2020 para  el sistema TransMilenio</t>
  </si>
  <si>
    <t>Se evidencia la consolidación de la información tomada en campo de 60 estudios de ascensos y descensos realizados al Sistema Integrado de Transporte Público</t>
  </si>
  <si>
    <t>El área anexa reportes de la información de estudios de ascensos y descensos realizados en la vigencia 2020 para  el sistema TransMilenio, en su componente de alimentación</t>
  </si>
  <si>
    <t>Se evidencia la consolidación de la información tomada en campo de 64 estudios de ascensos y descensos realizados al Sistema Integrado de Transporte Público, en su componentes alimentación</t>
  </si>
  <si>
    <t>El área anexa reportes de la información de estudios de conteo realizados en la vigencia 2020 para  el sistema TransMilenio</t>
  </si>
  <si>
    <t>Se evidencia la consolidación de la información tomada en campo de 4 estudios de conteos realizados al Sistema Integrado de Transporte Público</t>
  </si>
  <si>
    <t>Se evidenció el informe del Plan Estadístico de TransMilenio, en el cual se presenta el inventario de la información estadística oferta y demanda, que genera el sistema para sus operación, se incluye la fase IV de TransMilenio</t>
  </si>
  <si>
    <t>Se hizo entrega de la ampliación del patio Américas y del patio eléctrico para el Operador Gran América Fontibón I. Se avanzó en la factibilidad de los patios Gaco y Alameda. Se avanzó en la solución de los problemas ambientales para la adquisición del predio para el patio de la Troncal 68.  El IDU adjudicó la construcción del patio La Reforma.</t>
  </si>
  <si>
    <t>Los 9 contratos  de la troncal Av. 68 se encuentran en etapa de proconstrucción. Los contratistas presentaron los estudios y diseños de detalle para la ejecución de las obras de construcción.</t>
  </si>
  <si>
    <t>"Se participó en mesas de trabajo par avanzar en la estructuración del proyecto. Se está
trabajando en el documento de los Parámetros Técnicos Operacionales para el Corredor Verde de la Carrera Séptima, el cual será remitido al IDU."</t>
  </si>
  <si>
    <t>El área anexo como soporte los avances obtenidos  del cumplimiento del compromiso número 12 y 13</t>
  </si>
  <si>
    <t>Se verifica los proyectos del corredor verde, y avenida carrera 68, en los cuales se evidencia  la planificación y gestión de recurso de 49 km, los cuales es el resultado de sumar ambos proyectos.</t>
  </si>
  <si>
    <t xml:space="preserve">La meta finalizó con el plan de desarrollo 2016-2020. En el plan de desarrollo 2020-2024, se incorporó la meta de adecuación de 29.6 km de troncal y la adecuación de 20 km de corredor verde.
Los avances identificados a la fecha incluyen:
- Extensión Troncal Caracas: Se encuentra en etapa de construcción y se están adelantando excavaciones, rellenos y cimentaciones de estructuras de contención, así como adecuación de redes pluviales y sanitarias.
- Troncal 68: Los nueve contratos se encuentran en etapa de proconstrucción.  Los contratistas presentaron los estudios y diseños de detalle para la ejecución de las obras de construcción, a excepción del tramo comprendido entre las abscisas K1+500 al K1+800 del Grupo 1. Se continúan adelantando las reuniones pertinentes con el IDU para evaluar al avance de cada uno de los contratos.
- Troncal Avenida Ciudad de Cali: finalizado el contrato de estudios y diseños para el Tramo CONPES de la Troncal Cali, y se realizó la adjudicación para la construcción y la interventoría de este proyecto. 
</t>
  </si>
  <si>
    <t>El área anexo el informe pilo de medición del tiempo de permanencia en estaciones de TransMilenio</t>
  </si>
  <si>
    <t>Se observó el informe del piloto de medición el tiempo promedio de espera en el componente troncal, en el cuál se evidencia que en las estaciones de la Castellana y Ricaurte, se midió  aplicando una metodología que mide el tiempo de acceso y de espera de los usuarios, para obtener el tiempo de permanencia, el piloto arrojó que el tiempo promedio de permanencia en la estación Castellana es de 9.37 minutos y de 11.02 minutos para la estación Ricaurte, siendo estos dos datos la línea base para continuar con el cumplimiento del compromiso.</t>
  </si>
  <si>
    <t xml:space="preserve">Se elaboró el informe del piloto que se realizó para la línea base.
Soporte: Carpeta disminuir 2 min tiempo de espera. </t>
  </si>
  <si>
    <t>(Avance de la Meta en el Perdido /100 )*100</t>
  </si>
  <si>
    <t>Se hizo entrega de la ampliación del patio Américas y del patio eléctrico para el Operador Gran América Fontibón I. Se avanzó en la factibilidad de los patios Gaco y Alameda. Se avanzó en la solución de los problemas ambientales para la adquisición del predio para el patio de la Troncal 68.  El IDU adjudicó la construcción del patio La Reforma.  Se avanzó con la estructuración de las licitaciones zonales de unidades funcionales que incluyen los patios.
Soporte: Carpeta Construcción 6 Patios</t>
  </si>
  <si>
    <t>El área anexa los soportes de los nueve grupos del proyecto de la troncal caracas y troncal Av. 68.</t>
  </si>
  <si>
    <t xml:space="preserve">El proyecto de la troncal caracas se encuentra en etapa de construcción y se están adelantando excavaciones, rellenos y cimentaciones de estructuras así como adecuación de redes pluviales y sanitarias.  Los 9 contratos  de la troncal Av. 68 se encuentran en etapa de proconstrucción. Los contratistas presentaron los estudios y diseños de detalle para la ejecución de las obras de construcción.
Soporte: Carpeta Adecuación 29,6 Km </t>
  </si>
  <si>
    <t>Se observó las actas número 563, 564 y 565, de reuniones entre TMSA y el IDU, se desarrolla temas de avance adquisición predial de proyectos de TransMilenio,  seguimiento del avance y revisión de cronogramas de proyectos,  en los cuales se incluye el proyecto de TransMilenio por la Carrera Séptima.</t>
  </si>
  <si>
    <t>"Se participó en mesas de trabajo par avanzar en la estructuración del proyecto. Se está
trabajando en el documento de los Parámetros Técnicos Operacionales para el Corredor Verde de la Carrera Séptima, el cual será remitido al IDU."
Soporte: Carpeta Corredor Verde</t>
  </si>
  <si>
    <t>Se observó las actas de seguimiento de los avances del mejoramientos de estaciones del sistema TransMilenio, en las cuales se detallan temas de reportes técnicos de avance realizados por la interventoría para los estudios, diseños y construcción de las obras complementarias para el mejoramiento de la operación de estaciones del sistema TransMilenio</t>
  </si>
  <si>
    <t>Numero de soportes revisados para al calcular el cumplimiento del indicador</t>
  </si>
  <si>
    <t>El área anexa los soportes de reuniones desarrollada por le interventoría  para los estudios, diseños y construcción de las obras complementarias para el mejoramiento de la operación de estaciones del sistema TransMilenio</t>
  </si>
  <si>
    <t xml:space="preserve">Valor mínimo aceptado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</si>
</sst>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dd\-mmm\-yyyy"/>
    <numFmt numFmtId="166" formatCode="0.0%"/>
  </numFmts>
  <fonts count="23"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2"/>
      <color theme="1"/>
      <name val="Arial"/>
      <family val="2"/>
    </font>
    <font>
      <sz val="11"/>
      <color theme="1"/>
      <name val="Arial"/>
      <family val="2"/>
    </font>
    <font>
      <sz val="10"/>
      <color theme="1"/>
      <name val="Arial"/>
      <family val="2"/>
    </font>
    <font>
      <b/>
      <sz val="18"/>
      <name val="Arial"/>
      <family val="2"/>
    </font>
    <font>
      <sz val="10"/>
      <name val="Bahnschrift Light Condensed"/>
      <family val="2"/>
    </font>
    <font>
      <sz val="12"/>
      <color theme="1"/>
      <name val="Bahnschrift Light Condensed"/>
      <family val="2"/>
    </font>
    <font>
      <b/>
      <sz val="12"/>
      <color theme="1"/>
      <name val="Bahnschrift Light Condensed"/>
      <family val="2"/>
    </font>
    <font>
      <sz val="14"/>
      <color theme="1"/>
      <name val="Marlett"/>
      <charset val="2"/>
    </font>
    <font>
      <sz val="11"/>
      <color indexed="8"/>
      <name val="Calibri"/>
      <family val="2"/>
      <scheme val="minor"/>
    </font>
    <font>
      <b/>
      <sz val="10"/>
      <name val="Bahnschrift Light Condensed"/>
      <family val="2"/>
    </font>
    <font>
      <b/>
      <sz val="28"/>
      <color theme="1"/>
      <name val="Bahnschrift Light Condensed"/>
      <family val="2"/>
    </font>
    <font>
      <b/>
      <sz val="12"/>
      <color theme="1"/>
      <name val="Cambria"/>
      <family val="1"/>
    </font>
    <font>
      <sz val="12"/>
      <color theme="1"/>
      <name val="Cambria"/>
      <family val="1"/>
    </font>
    <font>
      <b/>
      <sz val="12"/>
      <name val="Cambria"/>
      <family val="1"/>
    </font>
    <font>
      <b/>
      <sz val="14"/>
      <color theme="1"/>
      <name val="Bahnschrift Light Condensed"/>
      <family val="2"/>
    </font>
    <font>
      <b/>
      <sz val="22"/>
      <color theme="0"/>
      <name val="Bahnschrift Light Condensed"/>
      <family val="2"/>
    </font>
    <font>
      <sz val="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rgb="FFFEF5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2">
    <xf numFmtId="0" fontId="0" fillId="0" borderId="0"/>
    <xf numFmtId="0" fontId="4" fillId="0" borderId="0"/>
    <xf numFmtId="9" fontId="4"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3" fillId="0" borderId="0"/>
    <xf numFmtId="9" fontId="3" fillId="0" borderId="0" applyFont="0" applyFill="0" applyBorder="0" applyAlignment="0" applyProtection="0"/>
    <xf numFmtId="0" fontId="14" fillId="0" borderId="0"/>
    <xf numFmtId="9" fontId="14" fillId="0" borderId="0" applyFont="0" applyFill="0" applyBorder="0" applyAlignment="0" applyProtection="0"/>
    <xf numFmtId="0" fontId="2" fillId="0" borderId="0"/>
    <xf numFmtId="0" fontId="1" fillId="0" borderId="0"/>
  </cellStyleXfs>
  <cellXfs count="70">
    <xf numFmtId="0" fontId="0" fillId="0" borderId="0" xfId="0"/>
    <xf numFmtId="0" fontId="7" fillId="2" borderId="0" xfId="3" applyFont="1" applyFill="1" applyAlignment="1">
      <alignment vertical="center"/>
    </xf>
    <xf numFmtId="0" fontId="5" fillId="2" borderId="0" xfId="3" applyFont="1" applyFill="1" applyAlignment="1">
      <alignment horizontal="center" vertical="center"/>
    </xf>
    <xf numFmtId="0" fontId="8" fillId="2" borderId="0" xfId="3" applyFont="1" applyFill="1" applyAlignment="1">
      <alignment vertical="center"/>
    </xf>
    <xf numFmtId="0" fontId="11" fillId="0" borderId="0" xfId="0" applyFont="1" applyAlignment="1">
      <alignment horizontal="justify" vertical="center"/>
    </xf>
    <xf numFmtId="165" fontId="13" fillId="0" borderId="1" xfId="0" applyNumberFormat="1" applyFont="1" applyFill="1" applyBorder="1" applyAlignment="1">
      <alignment horizontal="center" vertical="center" wrapText="1"/>
    </xf>
    <xf numFmtId="0" fontId="0" fillId="0" borderId="0" xfId="0" applyAlignment="1">
      <alignment shrinkToFit="1"/>
    </xf>
    <xf numFmtId="0" fontId="8" fillId="2" borderId="0" xfId="3" applyFont="1" applyFill="1" applyAlignment="1">
      <alignment horizontal="center" vertical="center"/>
    </xf>
    <xf numFmtId="0" fontId="10" fillId="0" borderId="1" xfId="1" applyFont="1" applyFill="1" applyBorder="1" applyAlignment="1" applyProtection="1">
      <alignment horizontal="justify" vertical="center" wrapText="1"/>
    </xf>
    <xf numFmtId="0" fontId="10" fillId="0" borderId="1" xfId="1" applyFont="1" applyFill="1" applyBorder="1" applyAlignment="1" applyProtection="1">
      <alignment horizontal="justify" vertical="center" wrapText="1"/>
    </xf>
    <xf numFmtId="0" fontId="0" fillId="0" borderId="1" xfId="0" applyBorder="1"/>
    <xf numFmtId="0" fontId="15" fillId="0" borderId="1" xfId="1" applyFont="1" applyFill="1" applyBorder="1" applyAlignment="1" applyProtection="1">
      <alignment horizontal="justify" vertical="center" wrapText="1"/>
    </xf>
    <xf numFmtId="0" fontId="7" fillId="2" borderId="0" xfId="3" applyFont="1" applyFill="1" applyBorder="1" applyAlignment="1">
      <alignment vertical="center"/>
    </xf>
    <xf numFmtId="0" fontId="9" fillId="2" borderId="0" xfId="3" applyFont="1" applyFill="1" applyBorder="1" applyAlignment="1"/>
    <xf numFmtId="0" fontId="16" fillId="0" borderId="3" xfId="0" applyFont="1" applyBorder="1" applyAlignment="1">
      <alignment vertical="center"/>
    </xf>
    <xf numFmtId="165" fontId="13" fillId="2" borderId="1" xfId="0" applyNumberFormat="1" applyFont="1" applyFill="1" applyBorder="1" applyAlignment="1">
      <alignment horizontal="center" vertical="center"/>
    </xf>
    <xf numFmtId="0" fontId="11" fillId="2" borderId="0" xfId="0" applyFont="1" applyFill="1" applyAlignment="1">
      <alignment horizontal="justify" vertical="center"/>
    </xf>
    <xf numFmtId="165" fontId="13" fillId="2" borderId="1" xfId="0" applyNumberFormat="1" applyFont="1" applyFill="1" applyBorder="1" applyAlignment="1">
      <alignment horizontal="center" vertical="center" wrapText="1"/>
    </xf>
    <xf numFmtId="166" fontId="12" fillId="2" borderId="0" xfId="0" applyNumberFormat="1" applyFont="1" applyFill="1" applyAlignment="1">
      <alignment horizontal="justify" vertical="center"/>
    </xf>
    <xf numFmtId="0" fontId="12" fillId="2" borderId="0" xfId="0" applyFont="1" applyFill="1" applyAlignment="1">
      <alignment horizontal="justify" vertical="center"/>
    </xf>
    <xf numFmtId="0" fontId="17" fillId="2" borderId="1" xfId="0" applyFont="1" applyFill="1" applyBorder="1" applyAlignment="1">
      <alignment horizontal="justify" vertical="center"/>
    </xf>
    <xf numFmtId="0" fontId="18" fillId="2" borderId="1" xfId="0" applyFont="1" applyFill="1" applyBorder="1" applyAlignment="1">
      <alignment horizontal="justify" vertical="center"/>
    </xf>
    <xf numFmtId="164" fontId="18" fillId="2" borderId="1" xfId="0" applyNumberFormat="1" applyFont="1" applyFill="1" applyBorder="1" applyAlignment="1">
      <alignment horizontal="justify" vertical="center"/>
    </xf>
    <xf numFmtId="9" fontId="18" fillId="2" borderId="1" xfId="5" applyFont="1" applyFill="1" applyBorder="1" applyAlignment="1">
      <alignment horizontal="justify" vertical="center"/>
    </xf>
    <xf numFmtId="0" fontId="18" fillId="2" borderId="1" xfId="0" applyFont="1" applyFill="1" applyBorder="1" applyAlignment="1">
      <alignment horizontal="justify" vertical="center" wrapText="1"/>
    </xf>
    <xf numFmtId="166" fontId="18" fillId="2" borderId="1" xfId="5" applyNumberFormat="1" applyFont="1" applyFill="1" applyBorder="1" applyAlignment="1" applyProtection="1">
      <alignment horizontal="center" vertical="center"/>
      <protection locked="0"/>
    </xf>
    <xf numFmtId="0" fontId="18" fillId="2" borderId="1" xfId="6" applyFont="1" applyFill="1" applyBorder="1" applyAlignment="1" applyProtection="1">
      <alignment horizontal="justify" vertical="center"/>
      <protection locked="0"/>
    </xf>
    <xf numFmtId="166" fontId="18" fillId="2" borderId="1" xfId="5" applyNumberFormat="1" applyFont="1" applyFill="1" applyBorder="1" applyAlignment="1">
      <alignment horizontal="justify" vertical="center"/>
    </xf>
    <xf numFmtId="166" fontId="18" fillId="2" borderId="1" xfId="0" applyNumberFormat="1" applyFont="1" applyFill="1" applyBorder="1" applyAlignment="1">
      <alignment horizontal="justify" vertical="center"/>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16" fillId="0" borderId="3" xfId="0" applyFont="1" applyBorder="1" applyAlignment="1">
      <alignment horizontal="justify" vertical="center"/>
    </xf>
    <xf numFmtId="166" fontId="21" fillId="4" borderId="0" xfId="0" applyNumberFormat="1" applyFont="1" applyFill="1" applyAlignment="1">
      <alignment horizontal="justify" vertical="center"/>
    </xf>
    <xf numFmtId="9" fontId="18" fillId="2" borderId="1" xfId="5" applyFont="1" applyFill="1" applyBorder="1" applyAlignment="1">
      <alignment horizontal="justify" vertical="center" wrapText="1"/>
    </xf>
    <xf numFmtId="0" fontId="16" fillId="0" borderId="3" xfId="0" applyFont="1" applyBorder="1" applyAlignment="1">
      <alignment horizontal="center" vertical="center"/>
    </xf>
    <xf numFmtId="0" fontId="19" fillId="2" borderId="1" xfId="0" applyFont="1" applyFill="1" applyBorder="1" applyAlignment="1">
      <alignment horizontal="center" vertical="center"/>
    </xf>
    <xf numFmtId="0" fontId="11" fillId="2" borderId="0" xfId="0" applyFont="1" applyFill="1" applyAlignment="1">
      <alignment horizontal="center" vertical="center"/>
    </xf>
    <xf numFmtId="0" fontId="11" fillId="0" borderId="0" xfId="0" applyFont="1" applyAlignment="1">
      <alignment horizontal="center" vertical="center"/>
    </xf>
    <xf numFmtId="166" fontId="18" fillId="0" borderId="1" xfId="5" applyNumberFormat="1" applyFont="1" applyFill="1" applyBorder="1" applyAlignment="1">
      <alignment horizontal="justify" vertical="center"/>
    </xf>
    <xf numFmtId="0" fontId="18" fillId="0" borderId="1" xfId="0" applyFont="1" applyFill="1" applyBorder="1" applyAlignment="1">
      <alignment horizontal="justify" vertical="center"/>
    </xf>
    <xf numFmtId="164" fontId="18" fillId="0" borderId="1" xfId="0" applyNumberFormat="1" applyFont="1" applyFill="1" applyBorder="1" applyAlignment="1">
      <alignment horizontal="justify" vertical="center"/>
    </xf>
    <xf numFmtId="9" fontId="18" fillId="0" borderId="1" xfId="5" applyFont="1" applyFill="1" applyBorder="1" applyAlignment="1">
      <alignment horizontal="justify" vertical="center"/>
    </xf>
    <xf numFmtId="9" fontId="18" fillId="0" borderId="1" xfId="5" applyFont="1" applyFill="1" applyBorder="1" applyAlignment="1">
      <alignment horizontal="justify" vertical="center" wrapText="1"/>
    </xf>
    <xf numFmtId="0" fontId="19" fillId="0" borderId="1" xfId="0" applyFont="1" applyFill="1" applyBorder="1" applyAlignment="1">
      <alignment horizontal="center" vertical="center"/>
    </xf>
    <xf numFmtId="166" fontId="18" fillId="0" borderId="1" xfId="5" applyNumberFormat="1" applyFont="1" applyFill="1" applyBorder="1" applyAlignment="1" applyProtection="1">
      <alignment horizontal="center" vertical="center"/>
      <protection locked="0"/>
    </xf>
    <xf numFmtId="0" fontId="18" fillId="0" borderId="1" xfId="6" applyFont="1" applyFill="1" applyBorder="1" applyAlignment="1" applyProtection="1">
      <alignment horizontal="justify" vertical="center"/>
      <protection locked="0"/>
    </xf>
    <xf numFmtId="166" fontId="18" fillId="0" borderId="1" xfId="0" applyNumberFormat="1" applyFont="1" applyFill="1" applyBorder="1" applyAlignment="1">
      <alignment horizontal="justify" vertical="center"/>
    </xf>
    <xf numFmtId="0" fontId="11" fillId="0" borderId="0" xfId="0" applyFont="1" applyFill="1" applyAlignment="1">
      <alignment horizontal="justify" vertical="center"/>
    </xf>
    <xf numFmtId="0" fontId="18" fillId="0" borderId="1" xfId="0" applyFont="1" applyFill="1" applyBorder="1" applyAlignment="1">
      <alignment horizontal="justify" vertical="center" wrapText="1"/>
    </xf>
    <xf numFmtId="0" fontId="18" fillId="0" borderId="1" xfId="6" applyFont="1" applyFill="1" applyBorder="1" applyAlignment="1" applyProtection="1">
      <alignment horizontal="justify" vertical="center" wrapText="1"/>
      <protection locked="0"/>
    </xf>
    <xf numFmtId="0" fontId="18" fillId="0" borderId="1" xfId="6" applyFont="1" applyFill="1" applyBorder="1" applyAlignment="1" applyProtection="1">
      <alignment horizontal="justify" wrapText="1"/>
      <protection locked="0"/>
    </xf>
    <xf numFmtId="9" fontId="18" fillId="5" borderId="1" xfId="5" applyFont="1" applyFill="1" applyBorder="1" applyAlignment="1">
      <alignment horizontal="justify" vertical="center"/>
    </xf>
    <xf numFmtId="9" fontId="18" fillId="5" borderId="1" xfId="5" applyFont="1" applyFill="1" applyBorder="1" applyAlignment="1">
      <alignment horizontal="justify" vertical="center" wrapText="1"/>
    </xf>
    <xf numFmtId="166" fontId="18" fillId="5" borderId="1" xfId="0" applyNumberFormat="1" applyFont="1" applyFill="1" applyBorder="1" applyAlignment="1">
      <alignment horizontal="justify" vertical="center"/>
    </xf>
    <xf numFmtId="0" fontId="17" fillId="6" borderId="1" xfId="0" applyFont="1" applyFill="1" applyBorder="1" applyAlignment="1">
      <alignment horizontal="justify" vertical="center"/>
    </xf>
    <xf numFmtId="0" fontId="18" fillId="6" borderId="1" xfId="0" applyFont="1" applyFill="1" applyBorder="1" applyAlignment="1">
      <alignment horizontal="justify" vertical="center"/>
    </xf>
    <xf numFmtId="164" fontId="18" fillId="6" borderId="1" xfId="0" applyNumberFormat="1" applyFont="1" applyFill="1" applyBorder="1" applyAlignment="1">
      <alignment horizontal="justify" vertical="center"/>
    </xf>
    <xf numFmtId="9" fontId="18" fillId="6" borderId="1" xfId="5" applyFont="1" applyFill="1" applyBorder="1" applyAlignment="1">
      <alignment horizontal="justify" vertical="center"/>
    </xf>
    <xf numFmtId="9" fontId="18" fillId="6" borderId="1" xfId="5" applyFont="1" applyFill="1" applyBorder="1" applyAlignment="1">
      <alignment horizontal="justify" vertical="center" wrapText="1"/>
    </xf>
    <xf numFmtId="165" fontId="13" fillId="6"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xf>
    <xf numFmtId="166" fontId="18" fillId="6" borderId="1" xfId="5" applyNumberFormat="1" applyFont="1" applyFill="1" applyBorder="1" applyAlignment="1" applyProtection="1">
      <alignment horizontal="center" vertical="center"/>
      <protection locked="0"/>
    </xf>
    <xf numFmtId="0" fontId="18" fillId="6" borderId="1" xfId="6" applyFont="1" applyFill="1" applyBorder="1" applyAlignment="1" applyProtection="1">
      <alignment horizontal="justify" vertical="center"/>
      <protection locked="0"/>
    </xf>
    <xf numFmtId="166" fontId="18" fillId="6" borderId="1" xfId="5" applyNumberFormat="1" applyFont="1" applyFill="1" applyBorder="1" applyAlignment="1">
      <alignment horizontal="justify" vertical="center"/>
    </xf>
    <xf numFmtId="166" fontId="18" fillId="6" borderId="1" xfId="0" applyNumberFormat="1" applyFont="1" applyFill="1" applyBorder="1" applyAlignment="1">
      <alignment horizontal="justify" vertical="center"/>
    </xf>
    <xf numFmtId="0" fontId="18" fillId="6" borderId="1" xfId="0" applyFont="1" applyFill="1" applyBorder="1" applyAlignment="1">
      <alignment horizontal="justify" vertical="center" wrapText="1"/>
    </xf>
    <xf numFmtId="0" fontId="18" fillId="6" borderId="1" xfId="6" applyFont="1" applyFill="1" applyBorder="1" applyAlignment="1" applyProtection="1">
      <alignment horizontal="justify" wrapText="1"/>
      <protection locked="0"/>
    </xf>
    <xf numFmtId="0" fontId="18" fillId="6" borderId="1" xfId="6" applyFont="1" applyFill="1" applyBorder="1" applyAlignment="1" applyProtection="1">
      <alignment horizontal="justify" vertical="center" wrapText="1"/>
      <protection locked="0"/>
    </xf>
    <xf numFmtId="10" fontId="18" fillId="2" borderId="1" xfId="5" applyNumberFormat="1" applyFont="1" applyFill="1" applyBorder="1" applyAlignment="1">
      <alignment horizontal="left" vertical="center" indent="1"/>
    </xf>
    <xf numFmtId="0" fontId="18" fillId="2" borderId="1" xfId="6" applyFont="1" applyFill="1" applyBorder="1" applyAlignment="1" applyProtection="1">
      <alignment horizontal="justify" vertical="center" wrapText="1"/>
      <protection locked="0"/>
    </xf>
  </cellXfs>
  <cellStyles count="12">
    <cellStyle name="Normal" xfId="0" builtinId="0"/>
    <cellStyle name="Normal 2" xfId="1" xr:uid="{00000000-0005-0000-0000-000001000000}"/>
    <cellStyle name="Normal 2 2" xfId="6" xr:uid="{00000000-0005-0000-0000-000002000000}"/>
    <cellStyle name="Normal 2 2 2" xfId="11" xr:uid="{00000000-0005-0000-0000-000003000000}"/>
    <cellStyle name="Normal 2 3" xfId="10" xr:uid="{00000000-0005-0000-0000-000004000000}"/>
    <cellStyle name="Normal 3" xfId="8" xr:uid="{00000000-0005-0000-0000-000005000000}"/>
    <cellStyle name="Normal 7" xfId="3" xr:uid="{00000000-0005-0000-0000-000006000000}"/>
    <cellStyle name="Porcentaje" xfId="5" builtinId="5"/>
    <cellStyle name="Porcentaje 2" xfId="2" xr:uid="{00000000-0005-0000-0000-000008000000}"/>
    <cellStyle name="Porcentaje 2 2" xfId="7" xr:uid="{00000000-0005-0000-0000-000009000000}"/>
    <cellStyle name="Porcentaje 3" xfId="9" xr:uid="{00000000-0005-0000-0000-00000A000000}"/>
    <cellStyle name="Porcentaje 4" xfId="4" xr:uid="{00000000-0005-0000-0000-00000B000000}"/>
  </cellStyles>
  <dxfs count="4">
    <dxf>
      <font>
        <b/>
        <i val="0"/>
        <strike val="0"/>
        <color rgb="FF00B050"/>
      </font>
    </dxf>
    <dxf>
      <font>
        <b/>
        <i val="0"/>
        <color rgb="FFFF0000"/>
      </font>
    </dxf>
    <dxf>
      <font>
        <b/>
        <i val="0"/>
        <strike val="0"/>
        <color rgb="FF00B050"/>
      </font>
    </dxf>
    <dxf>
      <font>
        <b/>
        <i val="0"/>
        <color rgb="FFFF0000"/>
      </font>
    </dxf>
  </dxfs>
  <tableStyles count="0" defaultTableStyle="TableStyleMedium2" defaultPivotStyle="PivotStyleLight16"/>
  <colors>
    <mruColors>
      <color rgb="FFFEF5F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5546875" defaultRowHeight="15" x14ac:dyDescent="0.2"/>
  <cols>
    <col min="1" max="16384" width="11.5546875" style="6"/>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L7"/>
  <sheetViews>
    <sheetView tabSelected="1" view="pageBreakPreview" zoomScale="40" zoomScaleNormal="60" zoomScaleSheetLayoutView="40" workbookViewId="0">
      <selection activeCell="G2" sqref="G2"/>
    </sheetView>
  </sheetViews>
  <sheetFormatPr baseColWidth="10" defaultRowHeight="15" x14ac:dyDescent="0.2"/>
  <cols>
    <col min="1" max="1" width="10.88671875" customWidth="1"/>
    <col min="2" max="2" width="17.5546875" customWidth="1"/>
    <col min="3" max="3" width="14.77734375" customWidth="1"/>
    <col min="4" max="4" width="22.88671875" customWidth="1"/>
    <col min="5" max="5" width="24.88671875" customWidth="1"/>
    <col min="6" max="6" width="12.5546875" customWidth="1"/>
    <col min="7" max="7" width="21.77734375" customWidth="1"/>
    <col min="8" max="8" width="43.21875" customWidth="1"/>
    <col min="9" max="9" width="35" customWidth="1"/>
    <col min="10" max="10" width="14.21875" customWidth="1"/>
    <col min="11" max="11" width="71.44140625" customWidth="1"/>
    <col min="12" max="12" width="16" customWidth="1"/>
  </cols>
  <sheetData>
    <row r="1" spans="1:12" s="1" customFormat="1" ht="23.25" x14ac:dyDescent="0.35">
      <c r="B1" s="12"/>
      <c r="C1" s="13"/>
      <c r="D1" s="13"/>
      <c r="E1" s="13"/>
      <c r="F1" s="13"/>
      <c r="G1" s="13" t="s">
        <v>19</v>
      </c>
      <c r="I1" s="13"/>
      <c r="J1" s="13"/>
      <c r="K1" s="13"/>
      <c r="L1" s="13"/>
    </row>
    <row r="2" spans="1:12" s="2" customFormat="1" ht="49.5" customHeight="1" x14ac:dyDescent="0.2">
      <c r="A2" s="7"/>
      <c r="B2" s="29" t="s">
        <v>8</v>
      </c>
      <c r="C2" s="29" t="s">
        <v>9</v>
      </c>
      <c r="D2" s="29" t="s">
        <v>10</v>
      </c>
      <c r="E2" s="29" t="s">
        <v>11</v>
      </c>
      <c r="F2" s="29" t="s">
        <v>12</v>
      </c>
      <c r="G2" s="29" t="s">
        <v>297</v>
      </c>
      <c r="H2" s="29" t="s">
        <v>13</v>
      </c>
      <c r="I2" s="29" t="s">
        <v>14</v>
      </c>
      <c r="J2" s="29" t="s">
        <v>15</v>
      </c>
      <c r="K2" s="29" t="s">
        <v>16</v>
      </c>
      <c r="L2" s="29" t="s">
        <v>58</v>
      </c>
    </row>
    <row r="3" spans="1:12" s="3" customFormat="1" ht="78.75" x14ac:dyDescent="0.2">
      <c r="B3" s="23" t="s">
        <v>238</v>
      </c>
      <c r="C3" s="23" t="s">
        <v>61</v>
      </c>
      <c r="D3" s="23" t="s">
        <v>242</v>
      </c>
      <c r="E3" s="23" t="s">
        <v>17</v>
      </c>
      <c r="F3" s="23" t="s">
        <v>246</v>
      </c>
      <c r="G3" s="23">
        <v>0.8</v>
      </c>
      <c r="H3" s="23">
        <v>1</v>
      </c>
      <c r="I3" s="23" t="s">
        <v>250</v>
      </c>
      <c r="J3" s="23">
        <v>1</v>
      </c>
      <c r="K3" s="33"/>
      <c r="L3" s="23">
        <v>1</v>
      </c>
    </row>
    <row r="4" spans="1:12" s="3" customFormat="1" ht="258.60000000000002" customHeight="1" x14ac:dyDescent="0.2">
      <c r="B4" s="23" t="s">
        <v>239</v>
      </c>
      <c r="C4" s="23" t="s">
        <v>18</v>
      </c>
      <c r="D4" s="23" t="s">
        <v>243</v>
      </c>
      <c r="E4" s="23" t="s">
        <v>22</v>
      </c>
      <c r="F4" s="23" t="s">
        <v>247</v>
      </c>
      <c r="G4" s="68">
        <v>0.125</v>
      </c>
      <c r="H4" s="23">
        <v>1</v>
      </c>
      <c r="I4" s="23" t="s">
        <v>250</v>
      </c>
      <c r="J4" s="23">
        <v>1</v>
      </c>
      <c r="K4" s="23" t="s">
        <v>251</v>
      </c>
      <c r="L4" s="23">
        <v>1</v>
      </c>
    </row>
    <row r="5" spans="1:12" s="3" customFormat="1" ht="126" x14ac:dyDescent="0.2">
      <c r="B5" s="23" t="s">
        <v>240</v>
      </c>
      <c r="C5" s="23" t="s">
        <v>18</v>
      </c>
      <c r="D5" s="23" t="s">
        <v>244</v>
      </c>
      <c r="E5" s="23" t="s">
        <v>23</v>
      </c>
      <c r="F5" s="23" t="s">
        <v>248</v>
      </c>
      <c r="G5" s="23">
        <v>0.7</v>
      </c>
      <c r="H5" s="23">
        <v>1</v>
      </c>
      <c r="I5" s="23" t="s">
        <v>62</v>
      </c>
      <c r="J5" s="23">
        <v>0.79</v>
      </c>
      <c r="K5" s="23"/>
      <c r="L5" s="23">
        <v>0.79</v>
      </c>
    </row>
    <row r="6" spans="1:12" s="3" customFormat="1" ht="94.5" x14ac:dyDescent="0.2">
      <c r="B6" s="23" t="s">
        <v>241</v>
      </c>
      <c r="C6" s="23" t="s">
        <v>18</v>
      </c>
      <c r="D6" s="23" t="s">
        <v>245</v>
      </c>
      <c r="E6" s="23" t="s">
        <v>21</v>
      </c>
      <c r="F6" s="23" t="s">
        <v>248</v>
      </c>
      <c r="G6" s="23">
        <v>0.7</v>
      </c>
      <c r="H6" s="23">
        <v>1</v>
      </c>
      <c r="I6" s="33" t="s">
        <v>249</v>
      </c>
      <c r="J6" s="23">
        <v>0.74</v>
      </c>
      <c r="K6" s="23"/>
      <c r="L6" s="23">
        <v>0.74</v>
      </c>
    </row>
    <row r="7" spans="1:12" ht="31.15" customHeight="1" x14ac:dyDescent="0.2">
      <c r="B7" s="10"/>
      <c r="C7" s="8"/>
      <c r="D7" s="8"/>
      <c r="E7" s="8"/>
      <c r="F7" s="8"/>
      <c r="G7" s="8"/>
      <c r="H7" s="9"/>
      <c r="I7" s="8"/>
      <c r="J7" s="32">
        <f>+AVERAGE(J3:J6)</f>
        <v>0.88250000000000006</v>
      </c>
      <c r="K7" s="11" t="s">
        <v>20</v>
      </c>
      <c r="L7" s="32">
        <f>+AVERAGE(L3:L6)</f>
        <v>0.88250000000000006</v>
      </c>
    </row>
  </sheetData>
  <pageMargins left="0.51181102362204722" right="0.51181102362204722" top="0.74803149606299213" bottom="0.74803149606299213" header="0.31496062992125984" footer="0.31496062992125984"/>
  <pageSetup paperSize="14"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X1048574"/>
  <sheetViews>
    <sheetView view="pageBreakPreview" zoomScale="40" zoomScaleNormal="55" zoomScaleSheetLayoutView="40" workbookViewId="0">
      <pane xSplit="6" ySplit="2" topLeftCell="P37" activePane="bottomRight" state="frozen"/>
      <selection pane="topRight" activeCell="G1" sqref="G1"/>
      <selection pane="bottomLeft" activeCell="A3" sqref="A3"/>
      <selection pane="bottomRight" activeCell="D41" sqref="D41"/>
    </sheetView>
  </sheetViews>
  <sheetFormatPr baseColWidth="10" defaultColWidth="11.5546875" defaultRowHeight="15" x14ac:dyDescent="0.2"/>
  <cols>
    <col min="1" max="1" width="13.77734375" style="4" customWidth="1"/>
    <col min="2" max="2" width="10.5546875" style="4" customWidth="1"/>
    <col min="3" max="3" width="10.44140625" style="4" customWidth="1"/>
    <col min="4" max="4" width="7.88671875" style="4" customWidth="1"/>
    <col min="5" max="5" width="37.77734375" style="4" customWidth="1"/>
    <col min="6" max="6" width="14.77734375" style="4" customWidth="1"/>
    <col min="7" max="7" width="28.109375" style="4" customWidth="1"/>
    <col min="8" max="8" width="15.33203125" style="4" customWidth="1"/>
    <col min="9" max="9" width="51.21875" style="4" customWidth="1"/>
    <col min="10" max="10" width="17.5546875" style="4" customWidth="1"/>
    <col min="11" max="11" width="17.44140625" style="4" customWidth="1"/>
    <col min="12" max="12" width="14.5546875" style="4" customWidth="1"/>
    <col min="13" max="13" width="31.88671875" style="4" customWidth="1"/>
    <col min="14" max="14" width="11.5546875" style="4" customWidth="1"/>
    <col min="15" max="15" width="16.21875" style="4" customWidth="1"/>
    <col min="16" max="16" width="12.88671875" style="4" customWidth="1"/>
    <col min="17" max="17" width="27.21875" style="4" customWidth="1"/>
    <col min="18" max="18" width="21.77734375" style="37" customWidth="1"/>
    <col min="19" max="19" width="46.5546875" style="4" customWidth="1"/>
    <col min="20" max="20" width="20.44140625" style="4" customWidth="1"/>
    <col min="21" max="21" width="66.21875" style="4" customWidth="1"/>
    <col min="22" max="22" width="15.88671875" style="4" customWidth="1"/>
    <col min="23" max="23" width="16.33203125" style="4" customWidth="1"/>
    <col min="24" max="16384" width="11.5546875" style="4"/>
  </cols>
  <sheetData>
    <row r="1" spans="1:24" ht="48" customHeight="1" x14ac:dyDescent="0.2">
      <c r="B1" s="14"/>
      <c r="C1" s="14"/>
      <c r="D1" s="14"/>
      <c r="E1" s="31"/>
      <c r="F1" s="14"/>
      <c r="G1" s="14"/>
      <c r="H1" s="14"/>
      <c r="J1" s="14"/>
      <c r="K1" s="14"/>
      <c r="L1" s="14" t="s">
        <v>55</v>
      </c>
      <c r="M1" s="14"/>
      <c r="N1" s="14"/>
      <c r="O1" s="14"/>
      <c r="P1" s="14"/>
      <c r="Q1" s="14"/>
      <c r="R1" s="34"/>
      <c r="S1" s="14"/>
      <c r="T1" s="14"/>
      <c r="U1" s="14"/>
      <c r="V1" s="14"/>
      <c r="W1" s="14"/>
    </row>
    <row r="2" spans="1:24" ht="106.5" customHeight="1" x14ac:dyDescent="0.2">
      <c r="A2" s="29" t="s">
        <v>34</v>
      </c>
      <c r="B2" s="29" t="s">
        <v>35</v>
      </c>
      <c r="C2" s="29" t="s">
        <v>36</v>
      </c>
      <c r="D2" s="29" t="s">
        <v>37</v>
      </c>
      <c r="E2" s="29" t="s">
        <v>2</v>
      </c>
      <c r="F2" s="29" t="s">
        <v>53</v>
      </c>
      <c r="G2" s="29" t="s">
        <v>3</v>
      </c>
      <c r="H2" s="29" t="s">
        <v>252</v>
      </c>
      <c r="I2" s="29" t="s">
        <v>24</v>
      </c>
      <c r="J2" s="29" t="s">
        <v>25</v>
      </c>
      <c r="K2" s="29" t="s">
        <v>31</v>
      </c>
      <c r="L2" s="29" t="s">
        <v>30</v>
      </c>
      <c r="M2" s="29" t="s">
        <v>38</v>
      </c>
      <c r="N2" s="29" t="s">
        <v>4</v>
      </c>
      <c r="O2" s="29" t="s">
        <v>5</v>
      </c>
      <c r="P2" s="29" t="s">
        <v>32</v>
      </c>
      <c r="Q2" s="29" t="s">
        <v>59</v>
      </c>
      <c r="R2" s="29" t="s">
        <v>295</v>
      </c>
      <c r="S2" s="29" t="s">
        <v>7</v>
      </c>
      <c r="T2" s="29" t="s">
        <v>52</v>
      </c>
      <c r="U2" s="29" t="s">
        <v>6</v>
      </c>
      <c r="V2" s="29" t="s">
        <v>56</v>
      </c>
      <c r="W2" s="30" t="s">
        <v>57</v>
      </c>
      <c r="X2" s="30" t="s">
        <v>60</v>
      </c>
    </row>
    <row r="3" spans="1:24" s="16" customFormat="1" ht="141.75" x14ac:dyDescent="0.2">
      <c r="A3" s="20">
        <v>1</v>
      </c>
      <c r="B3" s="20" t="s">
        <v>54</v>
      </c>
      <c r="C3" s="20" t="s">
        <v>63</v>
      </c>
      <c r="D3" s="20" t="s">
        <v>42</v>
      </c>
      <c r="E3" s="20" t="s">
        <v>64</v>
      </c>
      <c r="F3" s="20" t="s">
        <v>65</v>
      </c>
      <c r="G3" s="21" t="s">
        <v>69</v>
      </c>
      <c r="H3" s="20" t="s">
        <v>73</v>
      </c>
      <c r="I3" s="21" t="s">
        <v>84</v>
      </c>
      <c r="J3" s="22">
        <v>44058</v>
      </c>
      <c r="K3" s="23">
        <v>1</v>
      </c>
      <c r="L3" s="23">
        <v>1</v>
      </c>
      <c r="M3" s="23" t="s">
        <v>91</v>
      </c>
      <c r="N3" s="22">
        <v>43862</v>
      </c>
      <c r="O3" s="22">
        <v>44104</v>
      </c>
      <c r="P3" s="15" t="s">
        <v>33</v>
      </c>
      <c r="Q3" s="21"/>
      <c r="R3" s="35">
        <v>1</v>
      </c>
      <c r="S3" s="21"/>
      <c r="T3" s="25">
        <v>1</v>
      </c>
      <c r="U3" s="69" t="s">
        <v>253</v>
      </c>
      <c r="V3" s="27">
        <f>(R3/1)*L3*100%</f>
        <v>1</v>
      </c>
      <c r="W3" s="28">
        <f>+SUM(V3)</f>
        <v>1</v>
      </c>
      <c r="X3" s="28">
        <v>1</v>
      </c>
    </row>
    <row r="4" spans="1:24" s="16" customFormat="1" ht="94.5" x14ac:dyDescent="0.2">
      <c r="A4" s="20">
        <v>1</v>
      </c>
      <c r="B4" s="20" t="s">
        <v>54</v>
      </c>
      <c r="C4" s="20" t="s">
        <v>63</v>
      </c>
      <c r="D4" s="20" t="s">
        <v>42</v>
      </c>
      <c r="E4" s="20" t="s">
        <v>64</v>
      </c>
      <c r="F4" s="20" t="s">
        <v>66</v>
      </c>
      <c r="G4" s="21" t="s">
        <v>70</v>
      </c>
      <c r="H4" s="20" t="s">
        <v>74</v>
      </c>
      <c r="I4" s="24" t="s">
        <v>85</v>
      </c>
      <c r="J4" s="22">
        <v>44196</v>
      </c>
      <c r="K4" s="23">
        <v>1</v>
      </c>
      <c r="L4" s="23">
        <v>0.3</v>
      </c>
      <c r="M4" s="23" t="s">
        <v>92</v>
      </c>
      <c r="N4" s="22">
        <v>43831</v>
      </c>
      <c r="O4" s="22">
        <v>44196</v>
      </c>
      <c r="P4" s="17" t="s">
        <v>33</v>
      </c>
      <c r="Q4" s="21"/>
      <c r="R4" s="35">
        <v>128</v>
      </c>
      <c r="S4" s="21"/>
      <c r="T4" s="25">
        <v>1</v>
      </c>
      <c r="U4" s="26" t="s">
        <v>98</v>
      </c>
      <c r="V4" s="27">
        <f>(R4/128)*L4*100%</f>
        <v>0.3</v>
      </c>
      <c r="W4" s="28">
        <v>0.97812500000000002</v>
      </c>
      <c r="X4" s="28">
        <v>0.97812500000000002</v>
      </c>
    </row>
    <row r="5" spans="1:24" s="16" customFormat="1" ht="78.75" x14ac:dyDescent="0.2">
      <c r="A5" s="20">
        <v>1</v>
      </c>
      <c r="B5" s="20" t="s">
        <v>54</v>
      </c>
      <c r="C5" s="20" t="s">
        <v>63</v>
      </c>
      <c r="D5" s="20" t="s">
        <v>42</v>
      </c>
      <c r="E5" s="20" t="s">
        <v>64</v>
      </c>
      <c r="F5" s="20" t="s">
        <v>66</v>
      </c>
      <c r="G5" s="21" t="s">
        <v>70</v>
      </c>
      <c r="H5" s="20" t="s">
        <v>77</v>
      </c>
      <c r="I5" s="21" t="s">
        <v>254</v>
      </c>
      <c r="J5" s="22">
        <v>44196</v>
      </c>
      <c r="K5" s="23">
        <v>1</v>
      </c>
      <c r="L5" s="23">
        <v>0.4</v>
      </c>
      <c r="M5" s="23" t="s">
        <v>93</v>
      </c>
      <c r="N5" s="22">
        <v>43831</v>
      </c>
      <c r="O5" s="22">
        <v>44196</v>
      </c>
      <c r="P5" s="17" t="s">
        <v>33</v>
      </c>
      <c r="Q5" s="21"/>
      <c r="R5" s="35">
        <v>127</v>
      </c>
      <c r="S5" s="21"/>
      <c r="T5" s="25">
        <v>0.99199999999999999</v>
      </c>
      <c r="U5" s="26" t="s">
        <v>99</v>
      </c>
      <c r="V5" s="27">
        <f>(R5/128)*L5*100%</f>
        <v>0.39687500000000003</v>
      </c>
      <c r="W5" s="28"/>
      <c r="X5" s="28"/>
    </row>
    <row r="6" spans="1:24" s="16" customFormat="1" ht="78.75" x14ac:dyDescent="0.2">
      <c r="A6" s="20">
        <v>1</v>
      </c>
      <c r="B6" s="20" t="s">
        <v>54</v>
      </c>
      <c r="C6" s="20" t="s">
        <v>63</v>
      </c>
      <c r="D6" s="20" t="s">
        <v>42</v>
      </c>
      <c r="E6" s="20" t="s">
        <v>64</v>
      </c>
      <c r="F6" s="20" t="s">
        <v>66</v>
      </c>
      <c r="G6" s="21" t="s">
        <v>70</v>
      </c>
      <c r="H6" s="20" t="s">
        <v>78</v>
      </c>
      <c r="I6" s="21" t="s">
        <v>255</v>
      </c>
      <c r="J6" s="22">
        <v>44196</v>
      </c>
      <c r="K6" s="23">
        <v>1</v>
      </c>
      <c r="L6" s="23">
        <v>0.3</v>
      </c>
      <c r="M6" s="23" t="s">
        <v>94</v>
      </c>
      <c r="N6" s="22">
        <v>43831</v>
      </c>
      <c r="O6" s="22">
        <v>44196</v>
      </c>
      <c r="P6" s="17" t="s">
        <v>33</v>
      </c>
      <c r="Q6" s="21"/>
      <c r="R6" s="35">
        <v>120</v>
      </c>
      <c r="S6" s="21"/>
      <c r="T6" s="25">
        <v>0.93799999999999994</v>
      </c>
      <c r="U6" s="26" t="s">
        <v>100</v>
      </c>
      <c r="V6" s="27">
        <f>(R6/128)*L6*100%</f>
        <v>0.28125</v>
      </c>
      <c r="W6" s="28"/>
      <c r="X6" s="28"/>
    </row>
    <row r="7" spans="1:24" s="16" customFormat="1" ht="252" x14ac:dyDescent="0.2">
      <c r="A7" s="20">
        <v>1</v>
      </c>
      <c r="B7" s="20" t="s">
        <v>54</v>
      </c>
      <c r="C7" s="20" t="s">
        <v>63</v>
      </c>
      <c r="D7" s="20" t="s">
        <v>42</v>
      </c>
      <c r="E7" s="20" t="s">
        <v>64</v>
      </c>
      <c r="F7" s="20" t="s">
        <v>67</v>
      </c>
      <c r="G7" s="21" t="s">
        <v>71</v>
      </c>
      <c r="H7" s="20" t="s">
        <v>75</v>
      </c>
      <c r="I7" s="21" t="s">
        <v>86</v>
      </c>
      <c r="J7" s="22">
        <v>44196</v>
      </c>
      <c r="K7" s="23">
        <v>1</v>
      </c>
      <c r="L7" s="23">
        <v>0.3</v>
      </c>
      <c r="M7" s="23" t="s">
        <v>92</v>
      </c>
      <c r="N7" s="22">
        <v>44105</v>
      </c>
      <c r="O7" s="22">
        <v>44196</v>
      </c>
      <c r="P7" s="17" t="s">
        <v>33</v>
      </c>
      <c r="Q7" s="21"/>
      <c r="R7" s="35">
        <v>16</v>
      </c>
      <c r="S7" s="21"/>
      <c r="T7" s="25">
        <v>1</v>
      </c>
      <c r="U7" s="69" t="s">
        <v>256</v>
      </c>
      <c r="V7" s="27">
        <f>(R7/16)*L7*100%</f>
        <v>0.3</v>
      </c>
      <c r="W7" s="28">
        <f>+SUM(V7:V9)</f>
        <v>1</v>
      </c>
      <c r="X7" s="28">
        <v>1</v>
      </c>
    </row>
    <row r="8" spans="1:24" s="16" customFormat="1" ht="252" x14ac:dyDescent="0.2">
      <c r="A8" s="20">
        <v>1</v>
      </c>
      <c r="B8" s="20" t="s">
        <v>54</v>
      </c>
      <c r="C8" s="20" t="s">
        <v>63</v>
      </c>
      <c r="D8" s="20" t="s">
        <v>42</v>
      </c>
      <c r="E8" s="20" t="s">
        <v>64</v>
      </c>
      <c r="F8" s="20" t="s">
        <v>67</v>
      </c>
      <c r="G8" s="21" t="s">
        <v>71</v>
      </c>
      <c r="H8" s="20" t="s">
        <v>79</v>
      </c>
      <c r="I8" s="21" t="s">
        <v>257</v>
      </c>
      <c r="J8" s="22">
        <v>44196</v>
      </c>
      <c r="K8" s="23">
        <v>1</v>
      </c>
      <c r="L8" s="23">
        <v>0.4</v>
      </c>
      <c r="M8" s="23" t="s">
        <v>93</v>
      </c>
      <c r="N8" s="22">
        <v>44105</v>
      </c>
      <c r="O8" s="22">
        <v>44196</v>
      </c>
      <c r="P8" s="17" t="s">
        <v>33</v>
      </c>
      <c r="Q8" s="21"/>
      <c r="R8" s="35">
        <v>16</v>
      </c>
      <c r="S8" s="21"/>
      <c r="T8" s="25">
        <v>1</v>
      </c>
      <c r="U8" s="69" t="s">
        <v>256</v>
      </c>
      <c r="V8" s="27">
        <f>(R8/16)*L8*100%</f>
        <v>0.4</v>
      </c>
      <c r="W8" s="28"/>
      <c r="X8" s="28"/>
    </row>
    <row r="9" spans="1:24" s="16" customFormat="1" ht="252" x14ac:dyDescent="0.2">
      <c r="A9" s="20">
        <v>1</v>
      </c>
      <c r="B9" s="20" t="s">
        <v>54</v>
      </c>
      <c r="C9" s="20" t="s">
        <v>63</v>
      </c>
      <c r="D9" s="20" t="s">
        <v>42</v>
      </c>
      <c r="E9" s="20" t="s">
        <v>64</v>
      </c>
      <c r="F9" s="20" t="s">
        <v>67</v>
      </c>
      <c r="G9" s="21" t="s">
        <v>71</v>
      </c>
      <c r="H9" s="20" t="s">
        <v>80</v>
      </c>
      <c r="I9" s="21" t="s">
        <v>258</v>
      </c>
      <c r="J9" s="22">
        <v>44196</v>
      </c>
      <c r="K9" s="23">
        <v>1</v>
      </c>
      <c r="L9" s="23">
        <v>0.3</v>
      </c>
      <c r="M9" s="23" t="s">
        <v>94</v>
      </c>
      <c r="N9" s="22">
        <v>44105</v>
      </c>
      <c r="O9" s="22">
        <v>44196</v>
      </c>
      <c r="P9" s="17" t="s">
        <v>33</v>
      </c>
      <c r="Q9" s="21"/>
      <c r="R9" s="35">
        <v>16</v>
      </c>
      <c r="S9" s="21"/>
      <c r="T9" s="25">
        <v>1</v>
      </c>
      <c r="U9" s="69" t="s">
        <v>259</v>
      </c>
      <c r="V9" s="27">
        <f>(R9/16)*L9*100%</f>
        <v>0.3</v>
      </c>
      <c r="W9" s="28"/>
      <c r="X9" s="28"/>
    </row>
    <row r="10" spans="1:24" s="16" customFormat="1" ht="94.5" x14ac:dyDescent="0.2">
      <c r="A10" s="20">
        <v>1</v>
      </c>
      <c r="B10" s="20" t="s">
        <v>54</v>
      </c>
      <c r="C10" s="20" t="s">
        <v>63</v>
      </c>
      <c r="D10" s="20" t="s">
        <v>42</v>
      </c>
      <c r="E10" s="20" t="s">
        <v>64</v>
      </c>
      <c r="F10" s="20" t="s">
        <v>68</v>
      </c>
      <c r="G10" s="21" t="s">
        <v>72</v>
      </c>
      <c r="H10" s="20" t="s">
        <v>76</v>
      </c>
      <c r="I10" s="21" t="s">
        <v>87</v>
      </c>
      <c r="J10" s="22">
        <v>43861</v>
      </c>
      <c r="K10" s="23">
        <v>1</v>
      </c>
      <c r="L10" s="51">
        <v>0.1</v>
      </c>
      <c r="M10" s="51" t="s">
        <v>95</v>
      </c>
      <c r="N10" s="22">
        <v>43831</v>
      </c>
      <c r="O10" s="22">
        <v>43861</v>
      </c>
      <c r="P10" s="17" t="s">
        <v>33</v>
      </c>
      <c r="Q10" s="21"/>
      <c r="R10" s="35">
        <v>1</v>
      </c>
      <c r="S10" s="21" t="s">
        <v>260</v>
      </c>
      <c r="T10" s="25">
        <v>1</v>
      </c>
      <c r="U10" s="69" t="s">
        <v>261</v>
      </c>
      <c r="V10" s="27">
        <f t="shared" ref="V10:V15" si="0">(R10/1)*L10*100%</f>
        <v>0.1</v>
      </c>
      <c r="W10" s="53">
        <v>0.98</v>
      </c>
      <c r="X10" s="53">
        <v>0.98</v>
      </c>
    </row>
    <row r="11" spans="1:24" s="16" customFormat="1" ht="110.25" x14ac:dyDescent="0.2">
      <c r="A11" s="20">
        <v>1</v>
      </c>
      <c r="B11" s="20" t="s">
        <v>54</v>
      </c>
      <c r="C11" s="20" t="s">
        <v>63</v>
      </c>
      <c r="D11" s="20" t="s">
        <v>42</v>
      </c>
      <c r="E11" s="20" t="s">
        <v>64</v>
      </c>
      <c r="F11" s="20" t="s">
        <v>68</v>
      </c>
      <c r="G11" s="21" t="s">
        <v>72</v>
      </c>
      <c r="H11" s="20" t="s">
        <v>81</v>
      </c>
      <c r="I11" s="21" t="s">
        <v>88</v>
      </c>
      <c r="J11" s="22">
        <v>43861</v>
      </c>
      <c r="K11" s="23">
        <v>1</v>
      </c>
      <c r="L11" s="51">
        <v>0.1</v>
      </c>
      <c r="M11" s="52" t="s">
        <v>95</v>
      </c>
      <c r="N11" s="22">
        <v>43831</v>
      </c>
      <c r="O11" s="22">
        <v>43861</v>
      </c>
      <c r="P11" s="17" t="s">
        <v>33</v>
      </c>
      <c r="Q11" s="21"/>
      <c r="R11" s="35">
        <v>1</v>
      </c>
      <c r="S11" s="21" t="s">
        <v>260</v>
      </c>
      <c r="T11" s="25">
        <v>1</v>
      </c>
      <c r="U11" s="69" t="s">
        <v>262</v>
      </c>
      <c r="V11" s="27">
        <f t="shared" si="0"/>
        <v>0.1</v>
      </c>
      <c r="W11" s="28"/>
      <c r="X11" s="28"/>
    </row>
    <row r="12" spans="1:24" s="16" customFormat="1" ht="78.75" x14ac:dyDescent="0.2">
      <c r="A12" s="20">
        <v>1</v>
      </c>
      <c r="B12" s="20" t="s">
        <v>54</v>
      </c>
      <c r="C12" s="20" t="s">
        <v>63</v>
      </c>
      <c r="D12" s="20" t="s">
        <v>42</v>
      </c>
      <c r="E12" s="20" t="s">
        <v>64</v>
      </c>
      <c r="F12" s="20" t="s">
        <v>68</v>
      </c>
      <c r="G12" s="21" t="s">
        <v>72</v>
      </c>
      <c r="H12" s="20" t="s">
        <v>82</v>
      </c>
      <c r="I12" s="21" t="s">
        <v>89</v>
      </c>
      <c r="J12" s="22">
        <v>44196</v>
      </c>
      <c r="K12" s="23">
        <v>1</v>
      </c>
      <c r="L12" s="51">
        <v>0.9</v>
      </c>
      <c r="M12" s="52" t="s">
        <v>96</v>
      </c>
      <c r="N12" s="22">
        <v>43862</v>
      </c>
      <c r="O12" s="22">
        <v>44196</v>
      </c>
      <c r="P12" s="17" t="s">
        <v>33</v>
      </c>
      <c r="Q12" s="21"/>
      <c r="R12" s="35">
        <v>1</v>
      </c>
      <c r="S12" s="21" t="s">
        <v>260</v>
      </c>
      <c r="T12" s="25">
        <v>1</v>
      </c>
      <c r="U12" s="26" t="s">
        <v>101</v>
      </c>
      <c r="V12" s="27">
        <f t="shared" si="0"/>
        <v>0.9</v>
      </c>
      <c r="W12" s="28"/>
      <c r="X12" s="28"/>
    </row>
    <row r="13" spans="1:24" s="16" customFormat="1" ht="94.5" x14ac:dyDescent="0.2">
      <c r="A13" s="20">
        <v>1</v>
      </c>
      <c r="B13" s="20" t="s">
        <v>54</v>
      </c>
      <c r="C13" s="20" t="s">
        <v>63</v>
      </c>
      <c r="D13" s="20" t="s">
        <v>42</v>
      </c>
      <c r="E13" s="20" t="s">
        <v>64</v>
      </c>
      <c r="F13" s="20" t="s">
        <v>68</v>
      </c>
      <c r="G13" s="21" t="s">
        <v>72</v>
      </c>
      <c r="H13" s="20" t="s">
        <v>83</v>
      </c>
      <c r="I13" s="21" t="s">
        <v>90</v>
      </c>
      <c r="J13" s="22">
        <v>44196</v>
      </c>
      <c r="K13" s="23">
        <v>1</v>
      </c>
      <c r="L13" s="51">
        <v>0.9</v>
      </c>
      <c r="M13" s="52" t="s">
        <v>97</v>
      </c>
      <c r="N13" s="22">
        <v>43862</v>
      </c>
      <c r="O13" s="22">
        <v>44196</v>
      </c>
      <c r="P13" s="17" t="s">
        <v>33</v>
      </c>
      <c r="Q13" s="21"/>
      <c r="R13" s="35">
        <v>1</v>
      </c>
      <c r="S13" s="21" t="s">
        <v>260</v>
      </c>
      <c r="T13" s="25">
        <v>0.92</v>
      </c>
      <c r="U13" s="26" t="s">
        <v>102</v>
      </c>
      <c r="V13" s="27">
        <f t="shared" si="0"/>
        <v>0.9</v>
      </c>
      <c r="W13" s="28"/>
      <c r="X13" s="28"/>
    </row>
    <row r="14" spans="1:24" s="16" customFormat="1" ht="94.5" x14ac:dyDescent="0.2">
      <c r="A14" s="54">
        <v>1</v>
      </c>
      <c r="B14" s="54" t="s">
        <v>54</v>
      </c>
      <c r="C14" s="54" t="s">
        <v>103</v>
      </c>
      <c r="D14" s="54" t="s">
        <v>43</v>
      </c>
      <c r="E14" s="54" t="s">
        <v>104</v>
      </c>
      <c r="F14" s="54" t="s">
        <v>107</v>
      </c>
      <c r="G14" s="55" t="s">
        <v>105</v>
      </c>
      <c r="H14" s="54" t="s">
        <v>115</v>
      </c>
      <c r="I14" s="55" t="s">
        <v>110</v>
      </c>
      <c r="J14" s="56">
        <v>44196</v>
      </c>
      <c r="K14" s="57">
        <v>1</v>
      </c>
      <c r="L14" s="57">
        <v>1</v>
      </c>
      <c r="M14" s="58" t="s">
        <v>124</v>
      </c>
      <c r="N14" s="56">
        <v>43862</v>
      </c>
      <c r="O14" s="56">
        <v>44196</v>
      </c>
      <c r="P14" s="59" t="s">
        <v>33</v>
      </c>
      <c r="Q14" s="55" t="s">
        <v>235</v>
      </c>
      <c r="R14" s="60">
        <v>1</v>
      </c>
      <c r="S14" s="55" t="s">
        <v>263</v>
      </c>
      <c r="T14" s="61">
        <v>1</v>
      </c>
      <c r="U14" s="62" t="s">
        <v>130</v>
      </c>
      <c r="V14" s="63">
        <f t="shared" si="0"/>
        <v>1</v>
      </c>
      <c r="W14" s="64">
        <f>+SUM(V14)</f>
        <v>1</v>
      </c>
      <c r="X14" s="64">
        <v>1</v>
      </c>
    </row>
    <row r="15" spans="1:24" s="16" customFormat="1" ht="110.25" x14ac:dyDescent="0.2">
      <c r="A15" s="54">
        <v>1</v>
      </c>
      <c r="B15" s="54" t="s">
        <v>54</v>
      </c>
      <c r="C15" s="54" t="s">
        <v>103</v>
      </c>
      <c r="D15" s="54" t="s">
        <v>43</v>
      </c>
      <c r="E15" s="54" t="s">
        <v>104</v>
      </c>
      <c r="F15" s="54" t="s">
        <v>108</v>
      </c>
      <c r="G15" s="55" t="s">
        <v>106</v>
      </c>
      <c r="H15" s="54" t="s">
        <v>116</v>
      </c>
      <c r="I15" s="55" t="s">
        <v>111</v>
      </c>
      <c r="J15" s="56">
        <v>44196</v>
      </c>
      <c r="K15" s="57">
        <v>1</v>
      </c>
      <c r="L15" s="57">
        <v>1</v>
      </c>
      <c r="M15" s="58" t="s">
        <v>125</v>
      </c>
      <c r="N15" s="56">
        <v>43831</v>
      </c>
      <c r="O15" s="56">
        <v>44196</v>
      </c>
      <c r="P15" s="59" t="s">
        <v>33</v>
      </c>
      <c r="Q15" s="55" t="s">
        <v>264</v>
      </c>
      <c r="R15" s="60">
        <v>1</v>
      </c>
      <c r="S15" s="55" t="s">
        <v>265</v>
      </c>
      <c r="T15" s="61">
        <v>1</v>
      </c>
      <c r="U15" s="62" t="s">
        <v>131</v>
      </c>
      <c r="V15" s="63">
        <f t="shared" si="0"/>
        <v>1</v>
      </c>
      <c r="W15" s="64">
        <f>+SUM(V15)</f>
        <v>1</v>
      </c>
      <c r="X15" s="64">
        <v>1</v>
      </c>
    </row>
    <row r="16" spans="1:24" s="16" customFormat="1" ht="126" x14ac:dyDescent="0.2">
      <c r="A16" s="54">
        <v>1</v>
      </c>
      <c r="B16" s="54" t="s">
        <v>54</v>
      </c>
      <c r="C16" s="54" t="s">
        <v>103</v>
      </c>
      <c r="D16" s="54" t="s">
        <v>43</v>
      </c>
      <c r="E16" s="54" t="s">
        <v>104</v>
      </c>
      <c r="F16" s="54" t="s">
        <v>109</v>
      </c>
      <c r="G16" s="55" t="s">
        <v>0</v>
      </c>
      <c r="H16" s="54" t="s">
        <v>117</v>
      </c>
      <c r="I16" s="55" t="s">
        <v>112</v>
      </c>
      <c r="J16" s="56">
        <v>44165</v>
      </c>
      <c r="K16" s="57">
        <v>1</v>
      </c>
      <c r="L16" s="57">
        <v>0.4</v>
      </c>
      <c r="M16" s="58" t="s">
        <v>126</v>
      </c>
      <c r="N16" s="56">
        <v>43831</v>
      </c>
      <c r="O16" s="56">
        <v>44196</v>
      </c>
      <c r="P16" s="59" t="s">
        <v>33</v>
      </c>
      <c r="Q16" s="55" t="s">
        <v>266</v>
      </c>
      <c r="R16" s="60">
        <v>6</v>
      </c>
      <c r="S16" s="55" t="s">
        <v>267</v>
      </c>
      <c r="T16" s="61">
        <v>1</v>
      </c>
      <c r="U16" s="67" t="s">
        <v>268</v>
      </c>
      <c r="V16" s="63">
        <f>(R16/8)*L16*100%</f>
        <v>0.30000000000000004</v>
      </c>
      <c r="W16" s="64">
        <f>+SUM(V16:V22)</f>
        <v>0.89999999999999991</v>
      </c>
      <c r="X16" s="64">
        <v>1</v>
      </c>
    </row>
    <row r="17" spans="1:24" s="16" customFormat="1" ht="88.9" customHeight="1" x14ac:dyDescent="0.2">
      <c r="A17" s="54">
        <v>1</v>
      </c>
      <c r="B17" s="54" t="s">
        <v>54</v>
      </c>
      <c r="C17" s="54" t="s">
        <v>103</v>
      </c>
      <c r="D17" s="54" t="s">
        <v>43</v>
      </c>
      <c r="E17" s="54" t="s">
        <v>104</v>
      </c>
      <c r="F17" s="54" t="s">
        <v>109</v>
      </c>
      <c r="G17" s="55" t="s">
        <v>0</v>
      </c>
      <c r="H17" s="54" t="s">
        <v>118</v>
      </c>
      <c r="I17" s="55" t="s">
        <v>113</v>
      </c>
      <c r="J17" s="56">
        <v>44043</v>
      </c>
      <c r="K17" s="57">
        <v>1</v>
      </c>
      <c r="L17" s="57">
        <v>0.1</v>
      </c>
      <c r="M17" s="58" t="s">
        <v>127</v>
      </c>
      <c r="N17" s="56">
        <v>43831</v>
      </c>
      <c r="O17" s="56">
        <v>44012</v>
      </c>
      <c r="P17" s="59" t="s">
        <v>33</v>
      </c>
      <c r="Q17" s="55" t="s">
        <v>269</v>
      </c>
      <c r="R17" s="60">
        <v>2</v>
      </c>
      <c r="S17" s="55" t="s">
        <v>236</v>
      </c>
      <c r="T17" s="61">
        <v>1</v>
      </c>
      <c r="U17" s="62" t="s">
        <v>132</v>
      </c>
      <c r="V17" s="63">
        <f>(R17/2)*L17*100%</f>
        <v>0.1</v>
      </c>
      <c r="W17" s="64"/>
      <c r="X17" s="64"/>
    </row>
    <row r="18" spans="1:24" s="16" customFormat="1" ht="94.5" x14ac:dyDescent="0.2">
      <c r="A18" s="54">
        <v>1</v>
      </c>
      <c r="B18" s="54" t="s">
        <v>54</v>
      </c>
      <c r="C18" s="54" t="s">
        <v>103</v>
      </c>
      <c r="D18" s="54" t="s">
        <v>43</v>
      </c>
      <c r="E18" s="54" t="s">
        <v>104</v>
      </c>
      <c r="F18" s="54" t="s">
        <v>109</v>
      </c>
      <c r="G18" s="55" t="s">
        <v>0</v>
      </c>
      <c r="H18" s="54" t="s">
        <v>119</v>
      </c>
      <c r="I18" s="55" t="s">
        <v>26</v>
      </c>
      <c r="J18" s="56">
        <v>44196</v>
      </c>
      <c r="K18" s="57">
        <v>1</v>
      </c>
      <c r="L18" s="57">
        <v>0.1</v>
      </c>
      <c r="M18" s="58" t="s">
        <v>48</v>
      </c>
      <c r="N18" s="56">
        <v>43831</v>
      </c>
      <c r="O18" s="56">
        <v>44196</v>
      </c>
      <c r="P18" s="59" t="s">
        <v>33</v>
      </c>
      <c r="Q18" s="55" t="s">
        <v>270</v>
      </c>
      <c r="R18" s="60">
        <v>4</v>
      </c>
      <c r="S18" s="55" t="s">
        <v>271</v>
      </c>
      <c r="T18" s="61">
        <v>1</v>
      </c>
      <c r="U18" s="62" t="s">
        <v>133</v>
      </c>
      <c r="V18" s="63">
        <f>(R18/4)*L18*100%</f>
        <v>0.1</v>
      </c>
      <c r="W18" s="64"/>
      <c r="X18" s="64"/>
    </row>
    <row r="19" spans="1:24" s="16" customFormat="1" ht="78.75" x14ac:dyDescent="0.2">
      <c r="A19" s="54">
        <v>1</v>
      </c>
      <c r="B19" s="54" t="s">
        <v>54</v>
      </c>
      <c r="C19" s="54" t="s">
        <v>103</v>
      </c>
      <c r="D19" s="54" t="s">
        <v>43</v>
      </c>
      <c r="E19" s="54" t="s">
        <v>104</v>
      </c>
      <c r="F19" s="54" t="s">
        <v>109</v>
      </c>
      <c r="G19" s="55" t="s">
        <v>0</v>
      </c>
      <c r="H19" s="54" t="s">
        <v>120</v>
      </c>
      <c r="I19" s="55" t="s">
        <v>27</v>
      </c>
      <c r="J19" s="56">
        <v>44196</v>
      </c>
      <c r="K19" s="57">
        <v>1</v>
      </c>
      <c r="L19" s="57">
        <v>0.1</v>
      </c>
      <c r="M19" s="58" t="s">
        <v>49</v>
      </c>
      <c r="N19" s="56">
        <v>43831</v>
      </c>
      <c r="O19" s="56">
        <v>44196</v>
      </c>
      <c r="P19" s="59" t="s">
        <v>33</v>
      </c>
      <c r="Q19" s="55" t="s">
        <v>272</v>
      </c>
      <c r="R19" s="60">
        <v>60</v>
      </c>
      <c r="S19" s="55" t="s">
        <v>273</v>
      </c>
      <c r="T19" s="61">
        <v>1</v>
      </c>
      <c r="U19" s="62" t="s">
        <v>134</v>
      </c>
      <c r="V19" s="63">
        <f>(R19/60)*L19*100%</f>
        <v>0.1</v>
      </c>
      <c r="W19" s="64"/>
      <c r="X19" s="64"/>
    </row>
    <row r="20" spans="1:24" s="16" customFormat="1" ht="94.5" x14ac:dyDescent="0.2">
      <c r="A20" s="54">
        <v>1</v>
      </c>
      <c r="B20" s="54" t="s">
        <v>54</v>
      </c>
      <c r="C20" s="54" t="s">
        <v>103</v>
      </c>
      <c r="D20" s="54" t="s">
        <v>43</v>
      </c>
      <c r="E20" s="54" t="s">
        <v>104</v>
      </c>
      <c r="F20" s="54" t="s">
        <v>109</v>
      </c>
      <c r="G20" s="55" t="s">
        <v>0</v>
      </c>
      <c r="H20" s="54" t="s">
        <v>121</v>
      </c>
      <c r="I20" s="55" t="s">
        <v>28</v>
      </c>
      <c r="J20" s="56">
        <v>44196</v>
      </c>
      <c r="K20" s="57">
        <v>1</v>
      </c>
      <c r="L20" s="57">
        <v>0.1</v>
      </c>
      <c r="M20" s="58" t="s">
        <v>50</v>
      </c>
      <c r="N20" s="56">
        <v>43831</v>
      </c>
      <c r="O20" s="56">
        <v>44196</v>
      </c>
      <c r="P20" s="59" t="s">
        <v>33</v>
      </c>
      <c r="Q20" s="55" t="s">
        <v>274</v>
      </c>
      <c r="R20" s="60">
        <v>64</v>
      </c>
      <c r="S20" s="55" t="s">
        <v>275</v>
      </c>
      <c r="T20" s="61">
        <v>1</v>
      </c>
      <c r="U20" s="62" t="s">
        <v>135</v>
      </c>
      <c r="V20" s="63">
        <f>(R20/64)*L20*100%</f>
        <v>0.1</v>
      </c>
      <c r="W20" s="64"/>
      <c r="X20" s="64"/>
    </row>
    <row r="21" spans="1:24" s="16" customFormat="1" ht="78.75" x14ac:dyDescent="0.2">
      <c r="A21" s="54">
        <v>1</v>
      </c>
      <c r="B21" s="54" t="s">
        <v>54</v>
      </c>
      <c r="C21" s="54" t="s">
        <v>103</v>
      </c>
      <c r="D21" s="54" t="s">
        <v>43</v>
      </c>
      <c r="E21" s="54" t="s">
        <v>104</v>
      </c>
      <c r="F21" s="54" t="s">
        <v>109</v>
      </c>
      <c r="G21" s="55" t="s">
        <v>0</v>
      </c>
      <c r="H21" s="54" t="s">
        <v>122</v>
      </c>
      <c r="I21" s="55" t="s">
        <v>29</v>
      </c>
      <c r="J21" s="56">
        <v>44196</v>
      </c>
      <c r="K21" s="57">
        <v>1</v>
      </c>
      <c r="L21" s="57">
        <v>0.1</v>
      </c>
      <c r="M21" s="58" t="s">
        <v>51</v>
      </c>
      <c r="N21" s="56">
        <v>43831</v>
      </c>
      <c r="O21" s="56">
        <v>44196</v>
      </c>
      <c r="P21" s="59" t="s">
        <v>33</v>
      </c>
      <c r="Q21" s="55" t="s">
        <v>276</v>
      </c>
      <c r="R21" s="60">
        <v>4</v>
      </c>
      <c r="S21" s="55" t="s">
        <v>277</v>
      </c>
      <c r="T21" s="61">
        <v>1</v>
      </c>
      <c r="U21" s="62" t="s">
        <v>136</v>
      </c>
      <c r="V21" s="63">
        <f>(R21/4)*L21*100%</f>
        <v>0.1</v>
      </c>
      <c r="W21" s="64"/>
      <c r="X21" s="64"/>
    </row>
    <row r="22" spans="1:24" s="47" customFormat="1" ht="78.75" x14ac:dyDescent="0.2">
      <c r="A22" s="54">
        <v>1</v>
      </c>
      <c r="B22" s="54" t="s">
        <v>54</v>
      </c>
      <c r="C22" s="54" t="s">
        <v>103</v>
      </c>
      <c r="D22" s="54" t="s">
        <v>43</v>
      </c>
      <c r="E22" s="54" t="s">
        <v>104</v>
      </c>
      <c r="F22" s="54" t="s">
        <v>109</v>
      </c>
      <c r="G22" s="55" t="s">
        <v>0</v>
      </c>
      <c r="H22" s="54" t="s">
        <v>123</v>
      </c>
      <c r="I22" s="55" t="s">
        <v>114</v>
      </c>
      <c r="J22" s="56">
        <v>44165</v>
      </c>
      <c r="K22" s="57">
        <v>1</v>
      </c>
      <c r="L22" s="57">
        <v>0.1</v>
      </c>
      <c r="M22" s="58" t="s">
        <v>128</v>
      </c>
      <c r="N22" s="56">
        <v>43831</v>
      </c>
      <c r="O22" s="56">
        <v>44196</v>
      </c>
      <c r="P22" s="59" t="s">
        <v>33</v>
      </c>
      <c r="Q22" s="55" t="s">
        <v>237</v>
      </c>
      <c r="R22" s="60">
        <v>1</v>
      </c>
      <c r="S22" s="55" t="s">
        <v>278</v>
      </c>
      <c r="T22" s="61">
        <v>1</v>
      </c>
      <c r="U22" s="62" t="s">
        <v>129</v>
      </c>
      <c r="V22" s="63">
        <f>(R22/1)*L22*100%</f>
        <v>0.1</v>
      </c>
      <c r="W22" s="64"/>
      <c r="X22" s="64"/>
    </row>
    <row r="23" spans="1:24" s="47" customFormat="1" ht="78.75" x14ac:dyDescent="0.2">
      <c r="A23" s="20">
        <v>1</v>
      </c>
      <c r="B23" s="20" t="s">
        <v>39</v>
      </c>
      <c r="C23" s="20" t="s">
        <v>46</v>
      </c>
      <c r="D23" s="20" t="s">
        <v>44</v>
      </c>
      <c r="E23" s="20" t="s">
        <v>1</v>
      </c>
      <c r="F23" s="20" t="s">
        <v>140</v>
      </c>
      <c r="G23" s="39" t="s">
        <v>137</v>
      </c>
      <c r="H23" s="20" t="s">
        <v>153</v>
      </c>
      <c r="I23" s="39" t="s">
        <v>149</v>
      </c>
      <c r="J23" s="40">
        <v>44196</v>
      </c>
      <c r="K23" s="23">
        <v>1</v>
      </c>
      <c r="L23" s="41">
        <v>0.4</v>
      </c>
      <c r="M23" s="42" t="s">
        <v>165</v>
      </c>
      <c r="N23" s="40">
        <v>44013</v>
      </c>
      <c r="O23" s="40">
        <v>44196</v>
      </c>
      <c r="P23" s="5" t="s">
        <v>33</v>
      </c>
      <c r="Q23" s="39"/>
      <c r="R23" s="43">
        <v>193</v>
      </c>
      <c r="S23" s="39"/>
      <c r="T23" s="44">
        <v>0.92</v>
      </c>
      <c r="U23" s="45" t="s">
        <v>172</v>
      </c>
      <c r="V23" s="38">
        <f>(R23/193)*L23*100%</f>
        <v>0.4</v>
      </c>
      <c r="W23" s="44">
        <v>0.92</v>
      </c>
      <c r="X23" s="44">
        <v>0.92</v>
      </c>
    </row>
    <row r="24" spans="1:24" s="47" customFormat="1" ht="78.75" x14ac:dyDescent="0.2">
      <c r="A24" s="20">
        <v>1</v>
      </c>
      <c r="B24" s="20" t="s">
        <v>39</v>
      </c>
      <c r="C24" s="20" t="s">
        <v>46</v>
      </c>
      <c r="D24" s="20" t="s">
        <v>44</v>
      </c>
      <c r="E24" s="20" t="s">
        <v>1</v>
      </c>
      <c r="F24" s="20" t="s">
        <v>140</v>
      </c>
      <c r="G24" s="39" t="s">
        <v>137</v>
      </c>
      <c r="H24" s="20" t="s">
        <v>154</v>
      </c>
      <c r="I24" s="39" t="s">
        <v>150</v>
      </c>
      <c r="J24" s="40">
        <v>44196</v>
      </c>
      <c r="K24" s="23">
        <v>1</v>
      </c>
      <c r="L24" s="41">
        <v>0.4</v>
      </c>
      <c r="M24" s="42" t="s">
        <v>164</v>
      </c>
      <c r="N24" s="40">
        <v>44013</v>
      </c>
      <c r="O24" s="40">
        <v>44196</v>
      </c>
      <c r="P24" s="5" t="s">
        <v>33</v>
      </c>
      <c r="Q24" s="39"/>
      <c r="R24" s="43">
        <v>1</v>
      </c>
      <c r="S24" s="39"/>
      <c r="T24" s="44">
        <v>0.92</v>
      </c>
      <c r="U24" s="45" t="s">
        <v>172</v>
      </c>
      <c r="V24" s="38">
        <f>(R24/1)*L24*100%</f>
        <v>0.4</v>
      </c>
      <c r="W24" s="46"/>
      <c r="X24" s="46"/>
    </row>
    <row r="25" spans="1:24" s="47" customFormat="1" ht="78.75" x14ac:dyDescent="0.2">
      <c r="A25" s="20">
        <v>1</v>
      </c>
      <c r="B25" s="20" t="s">
        <v>39</v>
      </c>
      <c r="C25" s="20" t="s">
        <v>46</v>
      </c>
      <c r="D25" s="20" t="s">
        <v>44</v>
      </c>
      <c r="E25" s="20" t="s">
        <v>1</v>
      </c>
      <c r="F25" s="20" t="s">
        <v>140</v>
      </c>
      <c r="G25" s="39" t="s">
        <v>137</v>
      </c>
      <c r="H25" s="20" t="s">
        <v>155</v>
      </c>
      <c r="I25" s="39" t="s">
        <v>151</v>
      </c>
      <c r="J25" s="40">
        <v>44196</v>
      </c>
      <c r="K25" s="23">
        <v>1</v>
      </c>
      <c r="L25" s="41">
        <v>0.2</v>
      </c>
      <c r="M25" s="42" t="s">
        <v>166</v>
      </c>
      <c r="N25" s="40">
        <v>44013</v>
      </c>
      <c r="O25" s="40">
        <v>44196</v>
      </c>
      <c r="P25" s="5" t="s">
        <v>33</v>
      </c>
      <c r="Q25" s="39"/>
      <c r="R25" s="43">
        <v>2</v>
      </c>
      <c r="S25" s="39"/>
      <c r="T25" s="44">
        <v>0.92</v>
      </c>
      <c r="U25" s="45" t="s">
        <v>172</v>
      </c>
      <c r="V25" s="38">
        <f>(R25/2)*L25*100%</f>
        <v>0.2</v>
      </c>
      <c r="W25" s="46"/>
      <c r="X25" s="46"/>
    </row>
    <row r="26" spans="1:24" s="47" customFormat="1" ht="78.75" x14ac:dyDescent="0.2">
      <c r="A26" s="20">
        <v>1</v>
      </c>
      <c r="B26" s="20" t="s">
        <v>39</v>
      </c>
      <c r="C26" s="20" t="s">
        <v>46</v>
      </c>
      <c r="D26" s="20" t="s">
        <v>44</v>
      </c>
      <c r="E26" s="20" t="s">
        <v>1</v>
      </c>
      <c r="F26" s="20" t="s">
        <v>141</v>
      </c>
      <c r="G26" s="39" t="s">
        <v>138</v>
      </c>
      <c r="H26" s="20" t="s">
        <v>156</v>
      </c>
      <c r="I26" s="39" t="s">
        <v>151</v>
      </c>
      <c r="J26" s="40">
        <v>44196</v>
      </c>
      <c r="K26" s="23">
        <v>1</v>
      </c>
      <c r="L26" s="41">
        <v>1</v>
      </c>
      <c r="M26" s="42" t="s">
        <v>167</v>
      </c>
      <c r="N26" s="40">
        <v>44013</v>
      </c>
      <c r="O26" s="40">
        <v>44196</v>
      </c>
      <c r="P26" s="5" t="s">
        <v>33</v>
      </c>
      <c r="Q26" s="39"/>
      <c r="R26" s="43">
        <v>1</v>
      </c>
      <c r="S26" s="39"/>
      <c r="T26" s="44">
        <v>1</v>
      </c>
      <c r="U26" s="45" t="s">
        <v>173</v>
      </c>
      <c r="V26" s="38">
        <f>(R26/1)*L26*100%</f>
        <v>1</v>
      </c>
      <c r="W26" s="46">
        <f>+SUM(V26)</f>
        <v>1</v>
      </c>
      <c r="X26" s="44">
        <v>1</v>
      </c>
    </row>
    <row r="27" spans="1:24" s="47" customFormat="1" ht="78.75" x14ac:dyDescent="0.2">
      <c r="A27" s="20">
        <v>1</v>
      </c>
      <c r="B27" s="20" t="s">
        <v>39</v>
      </c>
      <c r="C27" s="20" t="s">
        <v>46</v>
      </c>
      <c r="D27" s="20" t="s">
        <v>44</v>
      </c>
      <c r="E27" s="20" t="s">
        <v>1</v>
      </c>
      <c r="F27" s="20" t="s">
        <v>142</v>
      </c>
      <c r="G27" s="39" t="s">
        <v>139</v>
      </c>
      <c r="H27" s="20" t="s">
        <v>157</v>
      </c>
      <c r="I27" s="39" t="s">
        <v>149</v>
      </c>
      <c r="J27" s="40">
        <v>44196</v>
      </c>
      <c r="K27" s="23">
        <v>1</v>
      </c>
      <c r="L27" s="41">
        <v>0.4</v>
      </c>
      <c r="M27" s="41" t="s">
        <v>169</v>
      </c>
      <c r="N27" s="40">
        <v>44013</v>
      </c>
      <c r="O27" s="40">
        <v>44196</v>
      </c>
      <c r="P27" s="5" t="s">
        <v>33</v>
      </c>
      <c r="Q27" s="39"/>
      <c r="R27" s="43">
        <v>348</v>
      </c>
      <c r="S27" s="48"/>
      <c r="T27" s="44">
        <v>0.94</v>
      </c>
      <c r="U27" s="45" t="s">
        <v>279</v>
      </c>
      <c r="V27" s="38">
        <f>(R27/348)*L27*100%</f>
        <v>0.4</v>
      </c>
      <c r="W27" s="44">
        <v>0.94</v>
      </c>
      <c r="X27" s="44">
        <v>0.94</v>
      </c>
    </row>
    <row r="28" spans="1:24" s="47" customFormat="1" ht="63" x14ac:dyDescent="0.2">
      <c r="A28" s="20">
        <v>1</v>
      </c>
      <c r="B28" s="20" t="s">
        <v>39</v>
      </c>
      <c r="C28" s="20" t="s">
        <v>46</v>
      </c>
      <c r="D28" s="20" t="s">
        <v>44</v>
      </c>
      <c r="E28" s="20" t="s">
        <v>1</v>
      </c>
      <c r="F28" s="20" t="s">
        <v>142</v>
      </c>
      <c r="G28" s="39" t="s">
        <v>139</v>
      </c>
      <c r="H28" s="20" t="s">
        <v>158</v>
      </c>
      <c r="I28" s="39" t="s">
        <v>152</v>
      </c>
      <c r="J28" s="40">
        <v>44196</v>
      </c>
      <c r="K28" s="23">
        <v>1</v>
      </c>
      <c r="L28" s="41">
        <v>0.4</v>
      </c>
      <c r="M28" s="41" t="s">
        <v>168</v>
      </c>
      <c r="N28" s="40">
        <v>44013</v>
      </c>
      <c r="O28" s="40">
        <v>44196</v>
      </c>
      <c r="P28" s="5" t="s">
        <v>33</v>
      </c>
      <c r="Q28" s="39"/>
      <c r="R28" s="43">
        <v>18</v>
      </c>
      <c r="S28" s="48"/>
      <c r="T28" s="44">
        <v>0.94</v>
      </c>
      <c r="U28" s="45" t="s">
        <v>174</v>
      </c>
      <c r="V28" s="38">
        <f>(R28/18)*L28*100%</f>
        <v>0.4</v>
      </c>
      <c r="W28" s="46"/>
      <c r="X28" s="46"/>
    </row>
    <row r="29" spans="1:24" s="47" customFormat="1" ht="63" x14ac:dyDescent="0.2">
      <c r="A29" s="20">
        <v>1</v>
      </c>
      <c r="B29" s="20" t="s">
        <v>39</v>
      </c>
      <c r="C29" s="20" t="s">
        <v>46</v>
      </c>
      <c r="D29" s="20" t="s">
        <v>44</v>
      </c>
      <c r="E29" s="20" t="s">
        <v>1</v>
      </c>
      <c r="F29" s="20" t="s">
        <v>142</v>
      </c>
      <c r="G29" s="39" t="s">
        <v>139</v>
      </c>
      <c r="H29" s="20" t="s">
        <v>159</v>
      </c>
      <c r="I29" s="39" t="s">
        <v>151</v>
      </c>
      <c r="J29" s="40">
        <v>44196</v>
      </c>
      <c r="K29" s="23">
        <v>1</v>
      </c>
      <c r="L29" s="41">
        <v>0.2</v>
      </c>
      <c r="M29" s="41" t="s">
        <v>166</v>
      </c>
      <c r="N29" s="40">
        <v>44013</v>
      </c>
      <c r="O29" s="40">
        <v>44196</v>
      </c>
      <c r="P29" s="5" t="s">
        <v>33</v>
      </c>
      <c r="Q29" s="39"/>
      <c r="R29" s="43">
        <v>2</v>
      </c>
      <c r="S29" s="48"/>
      <c r="T29" s="44">
        <v>0.94</v>
      </c>
      <c r="U29" s="45" t="s">
        <v>174</v>
      </c>
      <c r="V29" s="38">
        <f>(R29/2)*L29*100%</f>
        <v>0.2</v>
      </c>
      <c r="W29" s="46"/>
      <c r="X29" s="46"/>
    </row>
    <row r="30" spans="1:24" s="47" customFormat="1" ht="63" x14ac:dyDescent="0.2">
      <c r="A30" s="20">
        <v>1</v>
      </c>
      <c r="B30" s="20" t="s">
        <v>39</v>
      </c>
      <c r="C30" s="20" t="s">
        <v>46</v>
      </c>
      <c r="D30" s="20" t="s">
        <v>44</v>
      </c>
      <c r="E30" s="20" t="s">
        <v>1</v>
      </c>
      <c r="F30" s="20" t="s">
        <v>144</v>
      </c>
      <c r="G30" s="39" t="s">
        <v>143</v>
      </c>
      <c r="H30" s="20" t="s">
        <v>160</v>
      </c>
      <c r="I30" s="39" t="s">
        <v>149</v>
      </c>
      <c r="J30" s="40">
        <v>44196</v>
      </c>
      <c r="K30" s="23">
        <v>1</v>
      </c>
      <c r="L30" s="41">
        <v>0.5</v>
      </c>
      <c r="M30" s="41" t="s">
        <v>170</v>
      </c>
      <c r="N30" s="40">
        <v>44013</v>
      </c>
      <c r="O30" s="40">
        <v>44196</v>
      </c>
      <c r="P30" s="5" t="s">
        <v>33</v>
      </c>
      <c r="Q30" s="39"/>
      <c r="R30" s="43">
        <v>240</v>
      </c>
      <c r="S30" s="48"/>
      <c r="T30" s="44">
        <v>0.97</v>
      </c>
      <c r="U30" s="45" t="s">
        <v>175</v>
      </c>
      <c r="V30" s="38">
        <f>(R30/240)*L30*100%</f>
        <v>0.5</v>
      </c>
      <c r="W30" s="46">
        <f>+SUM(V30:V31)</f>
        <v>1</v>
      </c>
      <c r="X30" s="44">
        <v>0.97</v>
      </c>
    </row>
    <row r="31" spans="1:24" s="47" customFormat="1" ht="63" x14ac:dyDescent="0.2">
      <c r="A31" s="20">
        <v>1</v>
      </c>
      <c r="B31" s="20" t="s">
        <v>39</v>
      </c>
      <c r="C31" s="20" t="s">
        <v>46</v>
      </c>
      <c r="D31" s="20" t="s">
        <v>44</v>
      </c>
      <c r="E31" s="20" t="s">
        <v>1</v>
      </c>
      <c r="F31" s="20" t="s">
        <v>144</v>
      </c>
      <c r="G31" s="39" t="s">
        <v>143</v>
      </c>
      <c r="H31" s="20" t="s">
        <v>162</v>
      </c>
      <c r="I31" s="39" t="s">
        <v>151</v>
      </c>
      <c r="J31" s="40">
        <v>44196</v>
      </c>
      <c r="K31" s="23">
        <v>1</v>
      </c>
      <c r="L31" s="41">
        <v>0.5</v>
      </c>
      <c r="M31" s="41" t="s">
        <v>171</v>
      </c>
      <c r="N31" s="40">
        <v>44013</v>
      </c>
      <c r="O31" s="40">
        <v>44196</v>
      </c>
      <c r="P31" s="5" t="s">
        <v>33</v>
      </c>
      <c r="Q31" s="39"/>
      <c r="R31" s="43">
        <v>2</v>
      </c>
      <c r="S31" s="48"/>
      <c r="T31" s="44">
        <v>0.97</v>
      </c>
      <c r="U31" s="45" t="s">
        <v>280</v>
      </c>
      <c r="V31" s="38">
        <f>(R31/2)*L31*100%</f>
        <v>0.5</v>
      </c>
      <c r="W31" s="46"/>
      <c r="X31" s="46"/>
    </row>
    <row r="32" spans="1:24" s="47" customFormat="1" ht="63" x14ac:dyDescent="0.2">
      <c r="A32" s="20">
        <v>1</v>
      </c>
      <c r="B32" s="20" t="s">
        <v>39</v>
      </c>
      <c r="C32" s="20" t="s">
        <v>46</v>
      </c>
      <c r="D32" s="20" t="s">
        <v>44</v>
      </c>
      <c r="E32" s="20" t="s">
        <v>1</v>
      </c>
      <c r="F32" s="20" t="s">
        <v>147</v>
      </c>
      <c r="G32" s="48" t="s">
        <v>145</v>
      </c>
      <c r="H32" s="20" t="s">
        <v>161</v>
      </c>
      <c r="I32" s="39" t="s">
        <v>151</v>
      </c>
      <c r="J32" s="40">
        <v>44196</v>
      </c>
      <c r="K32" s="23">
        <v>1</v>
      </c>
      <c r="L32" s="41">
        <v>1</v>
      </c>
      <c r="M32" s="41" t="s">
        <v>167</v>
      </c>
      <c r="N32" s="40">
        <v>44013</v>
      </c>
      <c r="O32" s="40">
        <v>44196</v>
      </c>
      <c r="P32" s="5" t="s">
        <v>33</v>
      </c>
      <c r="Q32" s="39"/>
      <c r="R32" s="43">
        <v>1</v>
      </c>
      <c r="S32" s="48"/>
      <c r="T32" s="44">
        <v>1</v>
      </c>
      <c r="U32" s="49" t="s">
        <v>281</v>
      </c>
      <c r="V32" s="38">
        <f>(R32/1)*L32*100%</f>
        <v>1</v>
      </c>
      <c r="W32" s="46">
        <f t="shared" ref="W32:W42" si="1">+SUM(V32)</f>
        <v>1</v>
      </c>
      <c r="X32" s="44">
        <v>1</v>
      </c>
    </row>
    <row r="33" spans="1:24" s="47" customFormat="1" ht="94.5" x14ac:dyDescent="0.25">
      <c r="A33" s="20">
        <v>1</v>
      </c>
      <c r="B33" s="20" t="s">
        <v>39</v>
      </c>
      <c r="C33" s="20" t="s">
        <v>46</v>
      </c>
      <c r="D33" s="20" t="s">
        <v>44</v>
      </c>
      <c r="E33" s="20" t="s">
        <v>1</v>
      </c>
      <c r="F33" s="20" t="s">
        <v>148</v>
      </c>
      <c r="G33" s="39" t="s">
        <v>146</v>
      </c>
      <c r="H33" s="20" t="s">
        <v>163</v>
      </c>
      <c r="I33" s="39" t="s">
        <v>151</v>
      </c>
      <c r="J33" s="40">
        <v>44196</v>
      </c>
      <c r="K33" s="23">
        <v>1</v>
      </c>
      <c r="L33" s="41">
        <v>1</v>
      </c>
      <c r="M33" s="41" t="s">
        <v>167</v>
      </c>
      <c r="N33" s="40">
        <v>44013</v>
      </c>
      <c r="O33" s="40">
        <v>44196</v>
      </c>
      <c r="P33" s="5" t="s">
        <v>33</v>
      </c>
      <c r="Q33" s="39"/>
      <c r="R33" s="43">
        <v>1</v>
      </c>
      <c r="S33" s="48"/>
      <c r="T33" s="44">
        <v>1</v>
      </c>
      <c r="U33" s="50" t="s">
        <v>176</v>
      </c>
      <c r="V33" s="38">
        <f>(R33/1)*L33*100%</f>
        <v>1</v>
      </c>
      <c r="W33" s="46">
        <f t="shared" si="1"/>
        <v>1</v>
      </c>
      <c r="X33" s="44">
        <v>1</v>
      </c>
    </row>
    <row r="34" spans="1:24" s="47" customFormat="1" ht="409.5" x14ac:dyDescent="0.25">
      <c r="A34" s="54">
        <v>1</v>
      </c>
      <c r="B34" s="54" t="s">
        <v>54</v>
      </c>
      <c r="C34" s="54" t="s">
        <v>63</v>
      </c>
      <c r="D34" s="54" t="s">
        <v>45</v>
      </c>
      <c r="E34" s="54" t="s">
        <v>177</v>
      </c>
      <c r="F34" s="54" t="s">
        <v>178</v>
      </c>
      <c r="G34" s="55" t="s">
        <v>179</v>
      </c>
      <c r="H34" s="54" t="s">
        <v>180</v>
      </c>
      <c r="I34" s="55" t="s">
        <v>179</v>
      </c>
      <c r="J34" s="56">
        <v>43982</v>
      </c>
      <c r="K34" s="57">
        <v>1</v>
      </c>
      <c r="L34" s="57">
        <v>1</v>
      </c>
      <c r="M34" s="57" t="s">
        <v>181</v>
      </c>
      <c r="N34" s="56">
        <v>43831</v>
      </c>
      <c r="O34" s="56">
        <v>43982</v>
      </c>
      <c r="P34" s="59" t="s">
        <v>33</v>
      </c>
      <c r="Q34" s="55" t="s">
        <v>233</v>
      </c>
      <c r="R34" s="60">
        <v>1640</v>
      </c>
      <c r="S34" s="65" t="s">
        <v>234</v>
      </c>
      <c r="T34" s="61">
        <v>1</v>
      </c>
      <c r="U34" s="66" t="s">
        <v>182</v>
      </c>
      <c r="V34" s="63">
        <f>(R34/1640)*L34*100%</f>
        <v>1</v>
      </c>
      <c r="W34" s="64">
        <f t="shared" si="1"/>
        <v>1</v>
      </c>
      <c r="X34" s="61">
        <v>1</v>
      </c>
    </row>
    <row r="35" spans="1:24" s="47" customFormat="1" ht="346.5" x14ac:dyDescent="0.25">
      <c r="A35" s="20">
        <v>1</v>
      </c>
      <c r="B35" s="20" t="s">
        <v>54</v>
      </c>
      <c r="C35" s="20" t="s">
        <v>63</v>
      </c>
      <c r="D35" s="20" t="s">
        <v>47</v>
      </c>
      <c r="E35" s="20" t="s">
        <v>183</v>
      </c>
      <c r="F35" s="20" t="s">
        <v>185</v>
      </c>
      <c r="G35" s="39" t="s">
        <v>184</v>
      </c>
      <c r="H35" s="20" t="s">
        <v>186</v>
      </c>
      <c r="I35" s="39" t="s">
        <v>184</v>
      </c>
      <c r="J35" s="40">
        <v>43982</v>
      </c>
      <c r="K35" s="23">
        <v>1</v>
      </c>
      <c r="L35" s="41">
        <v>1</v>
      </c>
      <c r="M35" s="41" t="s">
        <v>187</v>
      </c>
      <c r="N35" s="40">
        <v>43831</v>
      </c>
      <c r="O35" s="40">
        <v>43982</v>
      </c>
      <c r="P35" s="5" t="s">
        <v>33</v>
      </c>
      <c r="Q35" s="39"/>
      <c r="R35" s="43">
        <v>5</v>
      </c>
      <c r="S35" s="48"/>
      <c r="T35" s="44">
        <v>0.80600000000000005</v>
      </c>
      <c r="U35" s="50" t="s">
        <v>188</v>
      </c>
      <c r="V35" s="38">
        <f>(R35/5)*L35*100%</f>
        <v>1</v>
      </c>
      <c r="W35" s="44">
        <v>0.80600000000000005</v>
      </c>
      <c r="X35" s="44">
        <v>0.80600000000000005</v>
      </c>
    </row>
    <row r="36" spans="1:24" s="16" customFormat="1" ht="299.25" x14ac:dyDescent="0.2">
      <c r="A36" s="54">
        <v>1</v>
      </c>
      <c r="B36" s="54" t="s">
        <v>39</v>
      </c>
      <c r="C36" s="54" t="s">
        <v>46</v>
      </c>
      <c r="D36" s="54" t="s">
        <v>189</v>
      </c>
      <c r="E36" s="54" t="s">
        <v>190</v>
      </c>
      <c r="F36" s="54" t="s">
        <v>191</v>
      </c>
      <c r="G36" s="65" t="s">
        <v>192</v>
      </c>
      <c r="H36" s="54" t="s">
        <v>193</v>
      </c>
      <c r="I36" s="55" t="s">
        <v>192</v>
      </c>
      <c r="J36" s="56">
        <v>43982</v>
      </c>
      <c r="K36" s="57">
        <v>1</v>
      </c>
      <c r="L36" s="57">
        <v>1</v>
      </c>
      <c r="M36" s="57" t="s">
        <v>194</v>
      </c>
      <c r="N36" s="56">
        <v>43831</v>
      </c>
      <c r="O36" s="56">
        <v>43982</v>
      </c>
      <c r="P36" s="59" t="s">
        <v>33</v>
      </c>
      <c r="Q36" s="55" t="s">
        <v>282</v>
      </c>
      <c r="R36" s="60">
        <v>49</v>
      </c>
      <c r="S36" s="65" t="s">
        <v>283</v>
      </c>
      <c r="T36" s="61">
        <v>0.79842105263157892</v>
      </c>
      <c r="U36" s="67" t="s">
        <v>284</v>
      </c>
      <c r="V36" s="63">
        <f>(R36/57)*L36*100%</f>
        <v>0.85964912280701755</v>
      </c>
      <c r="W36" s="64">
        <f t="shared" si="1"/>
        <v>0.85964912280701755</v>
      </c>
      <c r="X36" s="61">
        <v>0.79842105263157892</v>
      </c>
    </row>
    <row r="37" spans="1:24" s="16" customFormat="1" ht="94.5" x14ac:dyDescent="0.2">
      <c r="A37" s="54">
        <v>1</v>
      </c>
      <c r="B37" s="54" t="s">
        <v>40</v>
      </c>
      <c r="C37" s="54" t="s">
        <v>41</v>
      </c>
      <c r="D37" s="54" t="s">
        <v>195</v>
      </c>
      <c r="E37" s="54" t="s">
        <v>196</v>
      </c>
      <c r="F37" s="54" t="s">
        <v>197</v>
      </c>
      <c r="G37" s="55" t="s">
        <v>198</v>
      </c>
      <c r="H37" s="54" t="s">
        <v>199</v>
      </c>
      <c r="I37" s="55" t="s">
        <v>198</v>
      </c>
      <c r="J37" s="56">
        <v>44196</v>
      </c>
      <c r="K37" s="57">
        <v>1</v>
      </c>
      <c r="L37" s="57">
        <v>1</v>
      </c>
      <c r="M37" s="57" t="s">
        <v>200</v>
      </c>
      <c r="N37" s="56">
        <v>44013</v>
      </c>
      <c r="O37" s="56">
        <v>44196</v>
      </c>
      <c r="P37" s="59" t="s">
        <v>33</v>
      </c>
      <c r="Q37" s="55" t="s">
        <v>231</v>
      </c>
      <c r="R37" s="60">
        <v>85.9</v>
      </c>
      <c r="S37" s="65" t="s">
        <v>232</v>
      </c>
      <c r="T37" s="61">
        <v>1</v>
      </c>
      <c r="U37" s="65" t="s">
        <v>201</v>
      </c>
      <c r="V37" s="63">
        <f>(R37/85.9)*L37*100%</f>
        <v>1</v>
      </c>
      <c r="W37" s="64">
        <f t="shared" si="1"/>
        <v>1</v>
      </c>
      <c r="X37" s="61">
        <v>1</v>
      </c>
    </row>
    <row r="38" spans="1:24" s="16" customFormat="1" ht="173.25" x14ac:dyDescent="0.2">
      <c r="A38" s="54">
        <v>1</v>
      </c>
      <c r="B38" s="54" t="s">
        <v>40</v>
      </c>
      <c r="C38" s="54" t="s">
        <v>41</v>
      </c>
      <c r="D38" s="54" t="s">
        <v>202</v>
      </c>
      <c r="E38" s="54" t="s">
        <v>203</v>
      </c>
      <c r="F38" s="54" t="s">
        <v>208</v>
      </c>
      <c r="G38" s="55" t="s">
        <v>207</v>
      </c>
      <c r="H38" s="54" t="s">
        <v>210</v>
      </c>
      <c r="I38" s="55" t="s">
        <v>207</v>
      </c>
      <c r="J38" s="56">
        <v>44196</v>
      </c>
      <c r="K38" s="57">
        <v>1</v>
      </c>
      <c r="L38" s="57">
        <v>1</v>
      </c>
      <c r="M38" s="57" t="s">
        <v>212</v>
      </c>
      <c r="N38" s="56">
        <v>44013</v>
      </c>
      <c r="O38" s="56">
        <v>44196</v>
      </c>
      <c r="P38" s="59" t="s">
        <v>33</v>
      </c>
      <c r="Q38" s="55" t="s">
        <v>285</v>
      </c>
      <c r="R38" s="60">
        <v>100</v>
      </c>
      <c r="S38" s="65" t="s">
        <v>286</v>
      </c>
      <c r="T38" s="61">
        <v>1</v>
      </c>
      <c r="U38" s="67" t="s">
        <v>287</v>
      </c>
      <c r="V38" s="63">
        <f>(R38/100)*L38*100%</f>
        <v>1</v>
      </c>
      <c r="W38" s="64">
        <f t="shared" si="1"/>
        <v>1</v>
      </c>
      <c r="X38" s="61">
        <v>1</v>
      </c>
    </row>
    <row r="39" spans="1:24" s="16" customFormat="1" ht="141.75" x14ac:dyDescent="0.2">
      <c r="A39" s="54">
        <v>1</v>
      </c>
      <c r="B39" s="54" t="s">
        <v>39</v>
      </c>
      <c r="C39" s="54" t="s">
        <v>204</v>
      </c>
      <c r="D39" s="54" t="s">
        <v>205</v>
      </c>
      <c r="E39" s="54" t="s">
        <v>206</v>
      </c>
      <c r="F39" s="54" t="s">
        <v>209</v>
      </c>
      <c r="G39" s="55" t="s">
        <v>206</v>
      </c>
      <c r="H39" s="54" t="s">
        <v>211</v>
      </c>
      <c r="I39" s="55" t="s">
        <v>206</v>
      </c>
      <c r="J39" s="56">
        <v>44196</v>
      </c>
      <c r="K39" s="57">
        <v>1</v>
      </c>
      <c r="L39" s="57">
        <v>1</v>
      </c>
      <c r="M39" s="57" t="s">
        <v>288</v>
      </c>
      <c r="N39" s="56">
        <v>44013</v>
      </c>
      <c r="O39" s="56">
        <v>44196</v>
      </c>
      <c r="P39" s="59" t="s">
        <v>33</v>
      </c>
      <c r="Q39" s="55" t="s">
        <v>296</v>
      </c>
      <c r="R39" s="60">
        <v>100</v>
      </c>
      <c r="S39" s="65" t="s">
        <v>294</v>
      </c>
      <c r="T39" s="61">
        <v>1</v>
      </c>
      <c r="U39" s="62" t="s">
        <v>213</v>
      </c>
      <c r="V39" s="63">
        <f>(R39/100)*L39*100%</f>
        <v>1</v>
      </c>
      <c r="W39" s="64">
        <f t="shared" si="1"/>
        <v>1</v>
      </c>
      <c r="X39" s="61">
        <v>1</v>
      </c>
    </row>
    <row r="40" spans="1:24" s="16" customFormat="1" ht="126" x14ac:dyDescent="0.2">
      <c r="A40" s="54">
        <v>1</v>
      </c>
      <c r="B40" s="54" t="s">
        <v>39</v>
      </c>
      <c r="C40" s="54" t="s">
        <v>204</v>
      </c>
      <c r="D40" s="54" t="s">
        <v>214</v>
      </c>
      <c r="E40" s="54" t="s">
        <v>215</v>
      </c>
      <c r="F40" s="54" t="s">
        <v>220</v>
      </c>
      <c r="G40" s="55" t="s">
        <v>215</v>
      </c>
      <c r="H40" s="54" t="s">
        <v>223</v>
      </c>
      <c r="I40" s="55" t="s">
        <v>215</v>
      </c>
      <c r="J40" s="56">
        <v>44196</v>
      </c>
      <c r="K40" s="57">
        <v>1</v>
      </c>
      <c r="L40" s="57">
        <v>1</v>
      </c>
      <c r="M40" s="57" t="s">
        <v>226</v>
      </c>
      <c r="N40" s="56">
        <v>44013</v>
      </c>
      <c r="O40" s="56">
        <v>44196</v>
      </c>
      <c r="P40" s="59" t="s">
        <v>33</v>
      </c>
      <c r="Q40" s="55" t="s">
        <v>229</v>
      </c>
      <c r="R40" s="60">
        <v>100</v>
      </c>
      <c r="S40" s="65" t="s">
        <v>230</v>
      </c>
      <c r="T40" s="61">
        <v>1</v>
      </c>
      <c r="U40" s="67" t="s">
        <v>289</v>
      </c>
      <c r="V40" s="63">
        <f>(R40/100)*L40*100%</f>
        <v>1</v>
      </c>
      <c r="W40" s="64">
        <f t="shared" si="1"/>
        <v>1</v>
      </c>
      <c r="X40" s="61">
        <v>1</v>
      </c>
    </row>
    <row r="41" spans="1:24" s="16" customFormat="1" ht="126" x14ac:dyDescent="0.2">
      <c r="A41" s="54">
        <v>1</v>
      </c>
      <c r="B41" s="54" t="s">
        <v>39</v>
      </c>
      <c r="C41" s="54" t="s">
        <v>204</v>
      </c>
      <c r="D41" s="54" t="s">
        <v>216</v>
      </c>
      <c r="E41" s="54" t="s">
        <v>217</v>
      </c>
      <c r="F41" s="54" t="s">
        <v>221</v>
      </c>
      <c r="G41" s="55" t="s">
        <v>217</v>
      </c>
      <c r="H41" s="54" t="s">
        <v>224</v>
      </c>
      <c r="I41" s="55" t="s">
        <v>217</v>
      </c>
      <c r="J41" s="56">
        <v>44196</v>
      </c>
      <c r="K41" s="57">
        <v>1</v>
      </c>
      <c r="L41" s="57">
        <v>1</v>
      </c>
      <c r="M41" s="57" t="s">
        <v>288</v>
      </c>
      <c r="N41" s="56">
        <v>44013</v>
      </c>
      <c r="O41" s="56">
        <v>44196</v>
      </c>
      <c r="P41" s="59" t="s">
        <v>33</v>
      </c>
      <c r="Q41" s="55" t="s">
        <v>290</v>
      </c>
      <c r="R41" s="60">
        <v>100</v>
      </c>
      <c r="S41" s="65" t="s">
        <v>228</v>
      </c>
      <c r="T41" s="61">
        <v>1</v>
      </c>
      <c r="U41" s="67" t="s">
        <v>291</v>
      </c>
      <c r="V41" s="63">
        <f>(R41/100)*L41*100%</f>
        <v>1</v>
      </c>
      <c r="W41" s="64">
        <f t="shared" si="1"/>
        <v>1</v>
      </c>
      <c r="X41" s="61">
        <v>1</v>
      </c>
    </row>
    <row r="42" spans="1:24" s="16" customFormat="1" ht="94.5" x14ac:dyDescent="0.2">
      <c r="A42" s="54">
        <v>1</v>
      </c>
      <c r="B42" s="54" t="s">
        <v>39</v>
      </c>
      <c r="C42" s="54" t="s">
        <v>204</v>
      </c>
      <c r="D42" s="54" t="s">
        <v>218</v>
      </c>
      <c r="E42" s="54" t="s">
        <v>219</v>
      </c>
      <c r="F42" s="54" t="s">
        <v>222</v>
      </c>
      <c r="G42" s="55" t="s">
        <v>219</v>
      </c>
      <c r="H42" s="54" t="s">
        <v>225</v>
      </c>
      <c r="I42" s="55" t="s">
        <v>219</v>
      </c>
      <c r="J42" s="56">
        <v>44196</v>
      </c>
      <c r="K42" s="57">
        <v>1</v>
      </c>
      <c r="L42" s="57">
        <v>1</v>
      </c>
      <c r="M42" s="57" t="s">
        <v>288</v>
      </c>
      <c r="N42" s="56">
        <v>44013</v>
      </c>
      <c r="O42" s="56">
        <v>44196</v>
      </c>
      <c r="P42" s="59" t="s">
        <v>33</v>
      </c>
      <c r="Q42" s="65" t="s">
        <v>227</v>
      </c>
      <c r="R42" s="60">
        <v>100</v>
      </c>
      <c r="S42" s="65" t="s">
        <v>292</v>
      </c>
      <c r="T42" s="61">
        <v>1</v>
      </c>
      <c r="U42" s="67" t="s">
        <v>293</v>
      </c>
      <c r="V42" s="63">
        <f>(R42/100)*L42*100%</f>
        <v>1</v>
      </c>
      <c r="W42" s="64">
        <f t="shared" si="1"/>
        <v>1</v>
      </c>
      <c r="X42" s="61">
        <v>1</v>
      </c>
    </row>
    <row r="43" spans="1:24" s="16" customFormat="1" ht="54" customHeight="1" x14ac:dyDescent="0.2">
      <c r="A43" s="20"/>
      <c r="B43" s="20"/>
      <c r="C43" s="20"/>
      <c r="D43" s="20"/>
      <c r="E43" s="20"/>
      <c r="K43" s="23">
        <v>1</v>
      </c>
      <c r="R43" s="36">
        <v>1000</v>
      </c>
      <c r="S43" s="16">
        <v>80</v>
      </c>
      <c r="T43" s="18"/>
      <c r="U43" s="19"/>
      <c r="V43" s="38"/>
      <c r="W43" s="32">
        <f>(W42+W41+W40+W39+W38+W37+W36+W35+W34+AVERAGE(W23:W33)+AVERAGE(W14:W22)+AVERAGE(W3:W13))/12</f>
        <v>0.9665428088450293</v>
      </c>
      <c r="X43" s="32">
        <f>(X42+X41+X40+X39+X38+X37+X36+X35+X34+AVERAGE(X23:X33)+AVERAGE(X14:X22)+AVERAGE(X3:X13))/12</f>
        <v>0.96380158077485401</v>
      </c>
    </row>
    <row r="44" spans="1:24" customFormat="1" x14ac:dyDescent="0.2"/>
    <row r="45" spans="1:24" customFormat="1" x14ac:dyDescent="0.2"/>
    <row r="46" spans="1:24" customFormat="1" x14ac:dyDescent="0.2"/>
    <row r="47" spans="1:24" customFormat="1" x14ac:dyDescent="0.2"/>
    <row r="48" spans="1:24"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048574" customFormat="1" x14ac:dyDescent="0.2"/>
  </sheetData>
  <autoFilter ref="A2:X43" xr:uid="{FD1E1DD7-01B3-466A-9D15-478E07EE775F}"/>
  <phoneticPr fontId="22" type="noConversion"/>
  <conditionalFormatting sqref="P27:P42 P3:P21">
    <cfRule type="cellIs" dxfId="3" priority="3" operator="equal">
      <formula>"r"</formula>
    </cfRule>
    <cfRule type="cellIs" dxfId="2" priority="4" operator="equal">
      <formula>"a"</formula>
    </cfRule>
  </conditionalFormatting>
  <conditionalFormatting sqref="P12:P26">
    <cfRule type="cellIs" dxfId="1" priority="1" operator="equal">
      <formula>"r"</formula>
    </cfRule>
    <cfRule type="cellIs" dxfId="0" priority="2" operator="equal">
      <formula>"a"</formula>
    </cfRule>
  </conditionalFormatting>
  <dataValidations count="2">
    <dataValidation allowBlank="1" showInputMessage="1" showErrorMessage="1" prompt="REGISTRE EN ESTE CAMPO LOS AVANCES QUE EXPLIQUEN EL RESULTADO OBTENIDO. DESCRIBA ACCIONES CONCRETAS QUE DEN CUENTA DE LA GESTIÓN ADELANTADA. SI DESCRIBE LOGROS UTILICE DATOS Y/O CIFRAS COMPARATIVAS QUE DEMUESTREN PORQUE ES UN LOGRO." sqref="U3:U36 U38:U42" xr:uid="{00000000-0002-0000-0300-000000000000}"/>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X32:X42 W23:X23 X26:X27 X30 T3:T42 W27 W35" xr:uid="{00000000-0002-0000-0300-000001000000}"/>
  </dataValidations>
  <pageMargins left="0.70866141732283472" right="0.70866141732283472" top="0.74803149606299213" bottom="0.74803149606299213" header="0.31496062992125984" footer="0.31496062992125984"/>
  <pageSetup paperSize="14"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1.2020</vt:lpstr>
      <vt:lpstr>Anexo 2.2020</vt:lpstr>
      <vt:lpstr>'Anexo 1.2020'!Área_de_impresión</vt:lpstr>
      <vt:lpstr>'Anexo 2.2020'!Área_de_impresión</vt:lpstr>
      <vt:lpstr>'Anexo 1.2020'!Títulos_a_imprimir</vt:lpstr>
      <vt:lpstr>'Anexo 2.2020'!Títulos_a_imprimir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cp:lastModifiedBy>
  <cp:lastPrinted>2020-01-31T20:44:35Z</cp:lastPrinted>
  <dcterms:created xsi:type="dcterms:W3CDTF">2019-04-24T15:44:32Z</dcterms:created>
  <dcterms:modified xsi:type="dcterms:W3CDTF">2021-03-09T16:21:45Z</dcterms:modified>
</cp:coreProperties>
</file>