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Q:\OCI 2020\2. Trabajos de Cumplimiento\1. Evaluación por Dependencias (Ley 909 de 2004)\Diciembre 2019\5. Informe\Accesibles\"/>
    </mc:Choice>
  </mc:AlternateContent>
  <xr:revisionPtr revIDLastSave="0" documentId="13_ncr:1_{276DDAD8-EB77-4220-8535-A5C55D113A36}" xr6:coauthVersionLast="44" xr6:coauthVersionMax="44" xr10:uidLastSave="{00000000-0000-0000-0000-000000000000}"/>
  <bookViews>
    <workbookView xWindow="-120" yWindow="-120" windowWidth="29040" windowHeight="15840" tabRatio="630" firstSheet="1" activeTab="3" xr2:uid="{00000000-000D-0000-FFFF-FFFF00000000}"/>
  </bookViews>
  <sheets>
    <sheet name="Acerno_Cache_XXXXX" sheetId="10" state="veryHidden" r:id="rId1"/>
    <sheet name="Anexo 1. Cuadro de Mando" sheetId="16" r:id="rId2"/>
    <sheet name="Anexo 1.2019" sheetId="1" state="hidden" r:id="rId3"/>
    <sheet name="Anexo 2. Plan de Acción" sheetId="9" r:id="rId4"/>
    <sheet name="Alineación Acuerdo 7-2019" sheetId="13" state="hidden" r:id="rId5"/>
    <sheet name="Alineación Acuerdo 7-2017" sheetId="14" state="hidden" r:id="rId6"/>
    <sheet name="Comparación Metas PAI" sheetId="6" state="hidden" r:id="rId7"/>
    <sheet name="PAI 201912" sheetId="8" state="hidden" r:id="rId8"/>
    <sheet name="Resumen Acta" sheetId="17" state="hidden" r:id="rId9"/>
    <sheet name="Anexo 2.2019" sheetId="5" state="hidden" r:id="rId10"/>
    <sheet name="Anexo 2.2020 (2)" sheetId="15" state="hidden" r:id="rId11"/>
  </sheets>
  <definedNames>
    <definedName name="_xlnm._FilterDatabase" localSheetId="4" hidden="1">'Alineación Acuerdo 7-2019'!$A$1:$M$76</definedName>
    <definedName name="_xlnm._FilterDatabase" localSheetId="2" hidden="1">'Anexo 1.2019'!$A$2:$J$27</definedName>
    <definedName name="_xlnm._FilterDatabase" localSheetId="3" hidden="1">'Anexo 2. Plan de Acción'!$A$2:$W$50</definedName>
    <definedName name="_xlnm._FilterDatabase" localSheetId="10" hidden="1">'Anexo 2.2020 (2)'!$A$1:$W$49</definedName>
    <definedName name="_xlnm._FilterDatabase" localSheetId="7" hidden="1">'PAI 201912'!$A$2:$V$49</definedName>
    <definedName name="_xlnm.Print_Area" localSheetId="1">'Anexo 1. Cuadro de Mando'!$B$1:$L$7</definedName>
    <definedName name="_xlnm.Print_Area" localSheetId="2">'Anexo 1.2019'!$A$1:$J$27</definedName>
    <definedName name="_xlnm.Print_Area" localSheetId="3">'Anexo 2. Plan de Acción'!$A$1:$X$50</definedName>
    <definedName name="_xlnm.Print_Titles" localSheetId="1">'Anexo 1. Cuadro de Mando'!$1:$2</definedName>
    <definedName name="_xlnm.Print_Titles" localSheetId="2">'Anexo 1.2019'!$2:$2</definedName>
    <definedName name="_xlnm.Print_Titles" localSheetId="3">'Anexo 2. Plan de Acción'!$1:$2</definedName>
    <definedName name="_xlnm.Print_Titles" localSheetId="10">'Anexo 2.2020 (2)'!$1:$1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 i="16" l="1"/>
  <c r="L7" i="16"/>
  <c r="W48" i="15" l="1"/>
  <c r="X48" i="15" s="1"/>
  <c r="U48" i="15"/>
  <c r="W47" i="15"/>
  <c r="X47" i="15" s="1"/>
  <c r="U47" i="15"/>
  <c r="W46" i="15"/>
  <c r="X46" i="15" s="1"/>
  <c r="U46" i="15"/>
  <c r="W45" i="15"/>
  <c r="W44" i="15"/>
  <c r="W43" i="15"/>
  <c r="W42" i="15"/>
  <c r="W41" i="15"/>
  <c r="W40" i="15"/>
  <c r="W39" i="15"/>
  <c r="W38" i="15"/>
  <c r="W37" i="15"/>
  <c r="W36" i="15"/>
  <c r="W35" i="15"/>
  <c r="W34" i="15"/>
  <c r="W33" i="15"/>
  <c r="W32" i="15"/>
  <c r="X32" i="15" s="1"/>
  <c r="W31" i="15"/>
  <c r="W30" i="15"/>
  <c r="W29" i="15"/>
  <c r="W28" i="15"/>
  <c r="W27" i="15"/>
  <c r="W26" i="15"/>
  <c r="W25" i="15"/>
  <c r="W24" i="15"/>
  <c r="W23" i="15"/>
  <c r="W22" i="15"/>
  <c r="W21" i="15"/>
  <c r="W20" i="15"/>
  <c r="W19" i="15"/>
  <c r="W18" i="15"/>
  <c r="X18" i="15" s="1"/>
  <c r="W17" i="15"/>
  <c r="W16" i="15"/>
  <c r="W15" i="15"/>
  <c r="W14" i="15"/>
  <c r="W13" i="15"/>
  <c r="W12" i="15"/>
  <c r="X12" i="15" s="1"/>
  <c r="W11" i="15"/>
  <c r="X11" i="15" s="1"/>
  <c r="W10" i="15"/>
  <c r="W9" i="15"/>
  <c r="W8" i="15"/>
  <c r="W7" i="15"/>
  <c r="W6" i="15"/>
  <c r="W5" i="15"/>
  <c r="W4" i="15"/>
  <c r="W3" i="15"/>
  <c r="W2" i="15"/>
  <c r="X2" i="15" s="1"/>
  <c r="U49" i="15" l="1"/>
  <c r="X35" i="15"/>
  <c r="X33" i="15"/>
  <c r="X43" i="15"/>
  <c r="X19" i="15"/>
  <c r="X13" i="15"/>
  <c r="X37" i="15"/>
  <c r="X23" i="15"/>
  <c r="X3" i="15"/>
  <c r="X40" i="15"/>
  <c r="W47" i="9"/>
  <c r="X47" i="9" s="1"/>
  <c r="W48" i="9"/>
  <c r="X48" i="9" s="1"/>
  <c r="W49" i="9"/>
  <c r="X49" i="9" s="1"/>
  <c r="F4" i="6"/>
  <c r="F5" i="6"/>
  <c r="F6" i="6"/>
  <c r="F7" i="6"/>
  <c r="F8" i="6"/>
  <c r="F9" i="6"/>
  <c r="F10" i="6"/>
  <c r="F11" i="6"/>
  <c r="F12" i="6"/>
  <c r="F13" i="6"/>
  <c r="F14" i="6"/>
  <c r="F15" i="6"/>
  <c r="F16" i="6"/>
  <c r="F17" i="6"/>
  <c r="F18" i="6"/>
  <c r="C10" i="6"/>
  <c r="C11" i="6"/>
  <c r="C12" i="6"/>
  <c r="G12" i="6" s="1"/>
  <c r="C13" i="6"/>
  <c r="G13" i="6" s="1"/>
  <c r="C14" i="6"/>
  <c r="C15" i="6"/>
  <c r="G15" i="6" s="1"/>
  <c r="C16" i="6"/>
  <c r="G16" i="6" s="1"/>
  <c r="C17" i="6"/>
  <c r="G17" i="6" s="1"/>
  <c r="C18" i="6"/>
  <c r="C3" i="6"/>
  <c r="C4" i="6"/>
  <c r="G4" i="6" s="1"/>
  <c r="C5" i="6"/>
  <c r="G5" i="6" s="1"/>
  <c r="C6" i="6"/>
  <c r="C7" i="6"/>
  <c r="G7" i="6" s="1"/>
  <c r="C8" i="6"/>
  <c r="G8" i="6" s="1"/>
  <c r="C9" i="6"/>
  <c r="G9" i="6" s="1"/>
  <c r="G11" i="6" l="1"/>
  <c r="G6" i="6"/>
  <c r="G18" i="6"/>
  <c r="G14" i="6"/>
  <c r="G10" i="6"/>
  <c r="X49" i="15"/>
  <c r="W49" i="15"/>
  <c r="W37" i="9"/>
  <c r="W44" i="9"/>
  <c r="W42" i="9" l="1"/>
  <c r="W41" i="9"/>
  <c r="W39" i="9"/>
  <c r="W40" i="9" l="1"/>
  <c r="W33" i="9" l="1"/>
  <c r="X33" i="9" s="1"/>
  <c r="W45" i="9" l="1"/>
  <c r="W46" i="9"/>
  <c r="W43" i="9"/>
  <c r="X41" i="9" s="1"/>
  <c r="W38" i="9"/>
  <c r="X38" i="9" s="1"/>
  <c r="W36" i="9"/>
  <c r="X36" i="9" s="1"/>
  <c r="W35" i="9"/>
  <c r="W34" i="9"/>
  <c r="W32" i="9"/>
  <c r="W31" i="9"/>
  <c r="W30" i="9"/>
  <c r="W29" i="9"/>
  <c r="W28" i="9"/>
  <c r="W27" i="9"/>
  <c r="W26" i="9"/>
  <c r="W25" i="9"/>
  <c r="W24" i="9"/>
  <c r="W23" i="9"/>
  <c r="W22" i="9"/>
  <c r="W21" i="9"/>
  <c r="W20" i="9"/>
  <c r="W19" i="9"/>
  <c r="X19" i="9" s="1"/>
  <c r="W18" i="9"/>
  <c r="W17" i="9"/>
  <c r="W16" i="9"/>
  <c r="W15" i="9"/>
  <c r="W14" i="9"/>
  <c r="W13" i="9"/>
  <c r="X13" i="9" s="1"/>
  <c r="W12" i="9"/>
  <c r="X12" i="9" s="1"/>
  <c r="W11" i="9"/>
  <c r="W10" i="9"/>
  <c r="W9" i="9"/>
  <c r="W8" i="9"/>
  <c r="W7" i="9"/>
  <c r="W6" i="9"/>
  <c r="W5" i="9"/>
  <c r="W4" i="9"/>
  <c r="W3" i="9"/>
  <c r="X3" i="9" s="1"/>
  <c r="U49" i="9"/>
  <c r="U48" i="9"/>
  <c r="U47" i="9"/>
  <c r="U50" i="9" s="1"/>
  <c r="X50" i="9" l="1"/>
  <c r="X34" i="9"/>
  <c r="X20" i="9"/>
  <c r="X14" i="9"/>
  <c r="X4" i="9"/>
  <c r="W50" i="9" s="1"/>
  <c r="X44" i="9"/>
  <c r="X24" i="9"/>
  <c r="T49" i="8"/>
  <c r="T48" i="8"/>
  <c r="T47" i="8"/>
  <c r="F3" i="6" l="1"/>
  <c r="G3" i="6" s="1"/>
  <c r="F2" i="6"/>
  <c r="C2" i="6"/>
  <c r="G2" i="6" s="1"/>
  <c r="L9" i="5" l="1"/>
  <c r="D27" i="1" l="1"/>
  <c r="G24" i="1" l="1"/>
  <c r="G21" i="1"/>
  <c r="G18" i="1"/>
  <c r="G27" i="1" l="1"/>
</calcChain>
</file>

<file path=xl/sharedStrings.xml><?xml version="1.0" encoding="utf-8"?>
<sst xmlns="http://schemas.openxmlformats.org/spreadsheetml/2006/main" count="1562" uniqueCount="653">
  <si>
    <t xml:space="preserve">Gestionar, monitorear y optimizar la implementación de los contratos de operación del Sistema. </t>
  </si>
  <si>
    <t>Cuatro (4) informes de las mejoras operacionales evaluadas e implementadas en el marco de Kilómetros Eficientes.</t>
  </si>
  <si>
    <t xml:space="preserve">Un (1) modelo de consolidación y análisis de información estadística del Sistema. </t>
  </si>
  <si>
    <t>Cuatro (4) informes de seguimiento de producción y análisis de Información Geográfica de la Subgerencia Técnica y de Servicios</t>
  </si>
  <si>
    <t>Cuatro (4) informes del avance de la implementación de acciones de Reingeniería del Sistema propuestas para corto y mediano plazo.</t>
  </si>
  <si>
    <t>Definir estrategia y establecer el plan de implementación de la red de transporte  que permita migrar del Esquema Provisional al SITP.</t>
  </si>
  <si>
    <t xml:space="preserve">Definición de la estrategia de implementación de los grupos de rutas faltantes del SITP. </t>
  </si>
  <si>
    <t>Una (1) Propuesta que defina la implementación de las rutas necesarias para completar la red de transporte en el marco de SITP de todos los grupos de rutas faltantes.</t>
  </si>
  <si>
    <t>Planear, gestionar y acompañar los proyectos de ampliación, expansión y mejoramiento de infraestructura del Sistema.</t>
  </si>
  <si>
    <t>Gestión y seguimiento de nueve (9) proyectos troncales.</t>
  </si>
  <si>
    <t>Gestión y seguimiento de (68) proyectos de mejoramiento de infraestructura.</t>
  </si>
  <si>
    <t>Gestión y seguimiento de nueve (9) proyectos para patios zonales.</t>
  </si>
  <si>
    <t>Compromiso</t>
  </si>
  <si>
    <t>Actividades</t>
  </si>
  <si>
    <t>Producto  y/o  Meta</t>
  </si>
  <si>
    <t>Programación Porcentual Esperado con corte  31/03/19</t>
  </si>
  <si>
    <t>Fecha de Inicio</t>
  </si>
  <si>
    <t>Fecha final de Ejecución</t>
  </si>
  <si>
    <t>Avance Porcentual Obtenido</t>
  </si>
  <si>
    <t>Principales Logros</t>
  </si>
  <si>
    <t>Calificación OCI</t>
  </si>
  <si>
    <t>Observaciones a los Resultados del Avance Porcentual Obtenido</t>
  </si>
  <si>
    <t>N/A</t>
  </si>
  <si>
    <t>La Oficina de Control Interno se abstiene de dar un valor de avance a este producto debido a que la información allegada es insuficiente para la medición de la totalidad de las variables del indicador establecido para este producto</t>
  </si>
  <si>
    <t>Nombre del Indicador</t>
  </si>
  <si>
    <t>Tipo de Indicador</t>
  </si>
  <si>
    <t>Formula</t>
  </si>
  <si>
    <t>Objetivo</t>
  </si>
  <si>
    <t>Periodicidad</t>
  </si>
  <si>
    <t>Valor Máximo Aceptado</t>
  </si>
  <si>
    <t>Meta a Logar</t>
  </si>
  <si>
    <t>Fuente de Información</t>
  </si>
  <si>
    <t>Resultado Reportado</t>
  </si>
  <si>
    <t>Observaciones OCI</t>
  </si>
  <si>
    <t xml:space="preserve">% de cumplimiento </t>
  </si>
  <si>
    <t>Eficiencia</t>
  </si>
  <si>
    <t>Anual</t>
  </si>
  <si>
    <t>N. A.</t>
  </si>
  <si>
    <t>Trimestral</t>
  </si>
  <si>
    <t>Lograr que el 100% de las liquidaciones sean entregadas a tiempo</t>
  </si>
  <si>
    <t>Mensual</t>
  </si>
  <si>
    <t>Planificación de soluciones de infraestructura.</t>
  </si>
  <si>
    <t>Evaluar el porcentaje de soluciones de infraestructura planificadas frente a las necesidades requeridas por el Sistema Transmilenio</t>
  </si>
  <si>
    <t>Semestral</t>
  </si>
  <si>
    <t>Subgerencia Técnica y de Servicios</t>
  </si>
  <si>
    <t>No presenta reporte en el presente seguimiento pues su periodicidad es semestral</t>
  </si>
  <si>
    <t>Usuarios Beneficiados por mejoras de infraestructura del Sistema</t>
  </si>
  <si>
    <t>Efectividad</t>
  </si>
  <si>
    <t>No presenta reporte en el presente seguimiento pues su periodicidad es anual</t>
  </si>
  <si>
    <t xml:space="preserve">Efectividad de horas de toma de información </t>
  </si>
  <si>
    <t>Los soportes fueron enviados por el responsable y se encuentran en la carpeta correspondiente. El resultado de promedio simple para el presente periodo se encuentra dentro del rango esperado por el área. (mínimo 70%)</t>
  </si>
  <si>
    <t>Efectividad de la proyección mensual de demanda para los componentes zonal y troncal</t>
  </si>
  <si>
    <t>100%
93.33%</t>
  </si>
  <si>
    <t>No se Califica</t>
  </si>
  <si>
    <t xml:space="preserve">Realizaron un informe con el detalle de los avances en producción y consecución de la información geográfica necesaria para los procesos de planeación y mejoramiento del Sistema, realizados en la STS. Así mismo, se muestran los análisis que se llevaron a cabo durante el primer trimestre del año, los cuales incluyen análisis de validaciones en paraderos, accesibilidad peatonal de los componentes zonal y troncal a 500 y 1000 metros, análisis urbanos con el fin de priorizar posibles polígonos para infraestructura de transporte, entre otros.    </t>
  </si>
  <si>
    <t>La Subgerencia Técnica cuenta con el informe de las mejoras operacionales evaluadas e implementadas en el marco de kilómetros eficientes  dentro del cual se implementaron 52 mejoras operacionales correspondientes al componente zonal.</t>
  </si>
  <si>
    <t>Matriz de Análisis de Indicadores de Gestión Cuadro de Mando Integral</t>
  </si>
  <si>
    <t>Planificación de soluciones de infraestructura (%) = (#proyectos planificados / #necesidades requeridas en un tiempo t)*100</t>
  </si>
  <si>
    <t>Usuarios beneficiados por mejoras de infraestructura del sistema (un) = s usuarios de la infraestructura implantada en un tiempo t / día (un)</t>
  </si>
  <si>
    <t>TOTAL</t>
  </si>
  <si>
    <t xml:space="preserve">Cuentan con los informes que contienen la información estadística del comportamiento de la demanda del sistema componentes de operación troncal y zonal para los cortes correspondientes a segundo semestre de 2018, bimestral a diciembre de 2018, bimestral a febrero de 2019.  </t>
  </si>
  <si>
    <t>Realizaron el informe el cual contiene la priorización de las actividades propuestas en reingeniería a implementar en 2019. y el avance de las actividades ejecutadas a 31 de marzo que consiste en las modificaciones operaciones de corto plazo a las rutas del componente zonal.</t>
  </si>
  <si>
    <t>Desarrollaron el documento que contiene la estrategia de migración de las rutas provisional  al SITP y se desarrollan en dos componentes.    Uno  que contempla que las concesiones vigentes asuman las rutas que reemplazan al provisional y que tienen cabeceras en las zonas asignadas y otra a través de la estructuración de una licitación que contemple la operación en las rutas de las zonas que no cuentan con concesionario vigente como son Perdomo y Fontibón y Suba Centro.</t>
  </si>
  <si>
    <t>Asistieron a 10 reuniones de coordinación técnica, aparte de las reuniones  de seguimiento al convenio 020 de 2001 con el IDU. Se realizó el informe de avance trimestral de los proyectos evidenciando la gestión y avance en los tres primeros meses del año 2019. Los proyectos a los que se les hizo seguimiento fueron Carrera Séptima, Extensión caracas, Avenida 68, Avenida Ciudad de Cali, Extensión Américas, Av. Villavicencio, Av. ALO-Calle 13.</t>
  </si>
  <si>
    <t>Asistieron a 2 reuniones de coordinación, a 33 visitas y comités de construcción y se realizó el informe trimestral para el mejoramiento de las estaciones del Sistema Troncal, Portal Sur, Portal Tunal, Portal Américas, Patio la reforma, y patios temporales Fase I y II</t>
  </si>
  <si>
    <t>Asistieron a 11 comités de coordinación y se elaboró el informe trimestral para los 9 patios zonales.</t>
  </si>
  <si>
    <t>Total</t>
  </si>
  <si>
    <t>Revisar la planeación de los porcentajes en los compromisos del Plan de Acción, cuyo resultado fue superior al esperado, con el fin de lograr medir la gestión de modo que se obtengan resultados para la toma de acciones.</t>
  </si>
  <si>
    <t>Medir el ajuste de las proyección promedio mensual de la demanda que se prepara como insumo al modelo de transporte del sistema</t>
  </si>
  <si>
    <t>Cuantificar la cantidad de usuarios beneficiados con la implementación y mejora de infraestructura  del Sistema Transmilenio</t>
  </si>
  <si>
    <t>Medir la efectividad de las tomas de información que se realizan como evaluación a los niveles de servicio del sistema, las cuales, son insumo para la planeación del SITP (modelo de transporte).</t>
  </si>
  <si>
    <t>Si el porcentaje de variación del resultado  oscila entre 0% y 12% : se considera una efectividad del 100%. Si el porcentaje de variación oscila entre 13% y 23% : se considera una efectividad del 90%.  Si el porcentaje de variación oscila entre 24% y 34% : se considera una efectividad del 80%. Un porcentaje superior al 35%  se considera efectividad por debajo del 70%</t>
  </si>
  <si>
    <t xml:space="preserve">Planilla horas/ aforador trabajadas en toma de información </t>
  </si>
  <si>
    <t>MATRIZ DE ANÁLISIS PLAN DE ACCIÓN SUBGERENCIA TÉCNICA Y DE SERVICIOS MARZO 31 DE 2019</t>
  </si>
  <si>
    <t>Número de Caracteres</t>
  </si>
  <si>
    <t xml:space="preserve">Un (1) documento de formulación del Plan Marco de la Entidad. </t>
  </si>
  <si>
    <t>4,26% de  los viajes  en el Sistema de Transporte Público gestionado por TRANSMILENIO S.A.</t>
  </si>
  <si>
    <t>Un (1) Plan de Implementación y desmonte gradual que garantice la cobertura del servicio de transporte público.</t>
  </si>
  <si>
    <t>95% de las rutas del sistema revisadas e implementadas</t>
  </si>
  <si>
    <t>Dar inicio a la etapa de operación y mantenimiento de (8) contratos: (4) de Provisión de Flota y (4) de Operación y Mantenimiento de Flota</t>
  </si>
  <si>
    <t>Gestión, supervisión  y seguimiento de tres (3) patios troncales asociados a los  nuevos contratos de la Fase I y II.</t>
  </si>
  <si>
    <t>97 Estaciones con planificación y gestión de recursos</t>
  </si>
  <si>
    <t>9 PATIOS zonales para la expansión y mejoramiento de la infraestructura zonal, con inversión pública o privada con planificación y gestión de recursos</t>
  </si>
  <si>
    <t>30 Km  nuevos de troncal  con actividades que incluyen expansión y mejoramiento de la infraestructura troncal necesaria para la operación del Sistema TransMilenio con planificación y gestión de recursos</t>
  </si>
  <si>
    <t>Corresponden los dos PAI</t>
  </si>
  <si>
    <t>Número Meta</t>
  </si>
  <si>
    <t>Listado de Actividades Necesarias para el Logro del Producto</t>
  </si>
  <si>
    <t>Fecha de Entrega Final de la Actividad</t>
  </si>
  <si>
    <t>Elaborar Cuatro (4) informes de las mejoras operacionales evaluadas e implementadas en el marco de Kilómetros Eficientes.</t>
  </si>
  <si>
    <t>Elaboración de ocho (8) reportes estadísticos que contengan análisis de la información de oferta y demanda del Sistema 
Cortes: Diciembre 2018, semestral 2018-II,  Febrero 2019, Abril 2019,  Junio 2019, semestral 2019-I, Agosto 2019 y Octubre 2019</t>
  </si>
  <si>
    <t>Elaboración de dos (2)  reportes de estadísticos con las proyecciones de demanda a corto plazo.  
Cortes: Enero 2019, Junio 2019</t>
  </si>
  <si>
    <t>Realizar (4) estudios de FOV "frecuencia y ocupación visual" (2 por semestre)</t>
  </si>
  <si>
    <t>Realizar (60) estudios de ascenso descenso servicios troncales (30 por semestre)</t>
  </si>
  <si>
    <t>Realizar (64) estudios de ascenso descenso rutas de alimentación(32 por semestre)</t>
  </si>
  <si>
    <t>Realizar (4) estudios de conteo  (2 por semestre)</t>
  </si>
  <si>
    <t>Elaborar 1 documento que contenga Consolidación y Organización del inventario de información sobre Oferta y Demanda de la entidad (Fase III)</t>
  </si>
  <si>
    <t>Actualizar (1) documento de Producción estadística de la Entidad</t>
  </si>
  <si>
    <t>Elaborar Cuatro (4) informes de seguimiento de producción y análisis de Información Geográfica de la Subgerencia Técnica y de Servicios</t>
  </si>
  <si>
    <t>Elaborar Cuatro (4) informes del avance de la implementación de acciones de Reingeniería del Sistema propuestas para corto y mediano plazo.</t>
  </si>
  <si>
    <t>Desarrollar la planificación técnica del Sistema a corto, mediano y largo plazo a través de la formulación del Plan Marco de la Entidad.</t>
  </si>
  <si>
    <t>Elaborar el diagnóstico y estado del arte de las condiciones actuales del Sistema.</t>
  </si>
  <si>
    <t>Creación de una carpeta que contenga la información recopilada mediante solicitudes hechas por correo u oficio a cada dependencia de la Entidad  y mediante comunicaciones externas o correos a otras Entidades del orden Distrital y Nacional competentes (La carpeta tendrá las solicitudes efectuadas y toda la información recibida)</t>
  </si>
  <si>
    <t xml:space="preserve">Elaborar el documento Entregable No. 1 Anexo Técnico </t>
  </si>
  <si>
    <t>Elaborar el documento Entregable No. 2 Plan Marco 2019</t>
  </si>
  <si>
    <t>Elaborar el documento Entregable No. 3 Anexo Cartográfico</t>
  </si>
  <si>
    <t>Elaborar el  documento Entregable No. 4 Resumen ejecutivo</t>
  </si>
  <si>
    <t>Aumentar 4,26 por ciento los viajes  en el Sistema de Transporte Público gestionado por TRANSMILENIO S.A.</t>
  </si>
  <si>
    <t>Elaborar el documento de Diseño de la estrategia de implementación.</t>
  </si>
  <si>
    <t>Presentación de la estrategia a otras áreas de la Entidad, a Secretaría Distrital de Movilidad y a los concesionarios.</t>
  </si>
  <si>
    <t xml:space="preserve">Elaboración del documento consolidando la estrategia de implementación con la retroalimentación de otras áreas y entidades. </t>
  </si>
  <si>
    <t>Presentación a la Alta Gerencia sobre la estrategia de implementación.</t>
  </si>
  <si>
    <t xml:space="preserve">Elaboración del documento del Diseño del Plan de Implementación preliminar. </t>
  </si>
  <si>
    <t>Presentación del documento del Plan de Implementación a las otras áreas de la Entidad y a los concesionarios.</t>
  </si>
  <si>
    <t>Elaboración del documento consolidando el Plan de Implementación con la retroalimentación de otras áreas y de los concesionarios</t>
  </si>
  <si>
    <t>Elaboración del documento del Diseño del Plan de Desmonte preliminar.</t>
  </si>
  <si>
    <t>Presentación del Plan de Desmonte a las otras áreas de la Entidad y con la Secretaría Distrital de Movilidad.</t>
  </si>
  <si>
    <t>Elaboración del documento consolidando el Plan de Desmonte con la retroalimentación de otras áreas de la Entidad y la SDM</t>
  </si>
  <si>
    <t>Elaboración del documento de Diseño del Plan de Desintegración preliminar.</t>
  </si>
  <si>
    <t>Presentación del Plan de Desintegración a otras áreas de la Entidad, a la Secretaría Distrital de Movilidad y a propietarios.</t>
  </si>
  <si>
    <t>Elaboración del documento del Plan de Desintegración con retroalimentación de otras áreas de la Entidad, de Secretaría Distrital de Movilidad y de propietarios.</t>
  </si>
  <si>
    <t>Lograr un acumulado del  95 por ciento  en la revisión e implementación de las rutas del sistema</t>
  </si>
  <si>
    <t>Reemplazar la flota para la operación troncal de los actuales contratos de la Fase I y II del Sistema TransMilenio</t>
  </si>
  <si>
    <t>Elaborar el documento que contiene el diseño operacional de transición para la entrada gradual de la flota corte junio 2019</t>
  </si>
  <si>
    <t>Elaborar el documento que contiene el diseño operacional de transición para la entrada gradual de la flota corte diciembre 2019</t>
  </si>
  <si>
    <t>Adelantar el 100% de las actividades de gestión necesarias para tramitar la prórroga del permiso provisional del derecho de uso de suelo de la reserva vial ALO</t>
  </si>
  <si>
    <t xml:space="preserve">Elaborar tres (3) Informes de avance de la construcción de los tres (3) patios: ALO Norte II, Laguna I,  ALO Sur II. </t>
  </si>
  <si>
    <t>Asistencia a reuniones interinstitucionales de coordinación técnica de los proyectos en los que sea requerida la participación de TMSA</t>
  </si>
  <si>
    <t>Asistencia a vistas técnicas para seguimiento de los proyectos en los que sea requerida la participación de TMSA</t>
  </si>
  <si>
    <t xml:space="preserve">Informes de avance trimestrales de los proyectos de ampliación, expansión y mejoramiento de infraestructura Zonal y Troncal. </t>
  </si>
  <si>
    <t>Asistencia a reuniones de coordinación técnica de los proyectos en los que sea requerida la participación de TMSA</t>
  </si>
  <si>
    <t>Planificar y gestionar los recursos para 97 Estaciones  para adelantar acciones de intervención física en mejoramiento y reconfiguración de infraestructura troncal en operación. (Valor Acumulado de PDD)</t>
  </si>
  <si>
    <t>Lograr un acumulado de  98 estaciones a las cuales se les realiza planificación  y  gestión de recursos</t>
  </si>
  <si>
    <t>Planificar y gestionar los recursos para 9 PATIOS zonales para la expansión y mejoramiento de la infraestructura zonal, con inversión pública o privada. (Valor Acumulado de PDD)</t>
  </si>
  <si>
    <t>Planificar y gestionar los recursos para  30 Km  nuevos de troncal  con actividades que incluyen expansión y mejoramiento de la infraestructura troncal necesaria para la operación del Sistema TransMilenio.  (Valor Acumulado de PDD)</t>
  </si>
  <si>
    <t>Ponderación en el Logro del Producto</t>
  </si>
  <si>
    <t>N° Acctividad</t>
  </si>
  <si>
    <t>Programación Porcentual Esperado con corte  31/12/19</t>
  </si>
  <si>
    <t>PA-1</t>
  </si>
  <si>
    <t>PA-2</t>
  </si>
  <si>
    <t>PA-3</t>
  </si>
  <si>
    <t>PA-4</t>
  </si>
  <si>
    <t>PA-5</t>
  </si>
  <si>
    <t>PA-6</t>
  </si>
  <si>
    <t>PA-7</t>
  </si>
  <si>
    <t>PA-8</t>
  </si>
  <si>
    <t>PA-9</t>
  </si>
  <si>
    <t>PA-10</t>
  </si>
  <si>
    <t>PA-11</t>
  </si>
  <si>
    <t>PA-12</t>
  </si>
  <si>
    <t>PA-13</t>
  </si>
  <si>
    <t>PA-14</t>
  </si>
  <si>
    <t>PA-15</t>
  </si>
  <si>
    <t>PA-16</t>
  </si>
  <si>
    <t>PA-17</t>
  </si>
  <si>
    <t>PA-18</t>
  </si>
  <si>
    <t>PA-19</t>
  </si>
  <si>
    <t>PA-20</t>
  </si>
  <si>
    <t>PA-21</t>
  </si>
  <si>
    <t>PA-22</t>
  </si>
  <si>
    <t>PA-23</t>
  </si>
  <si>
    <t>PA-24</t>
  </si>
  <si>
    <t>PA-25</t>
  </si>
  <si>
    <t>PA-26</t>
  </si>
  <si>
    <t>PA-27</t>
  </si>
  <si>
    <t>PA-28</t>
  </si>
  <si>
    <t>PA-29</t>
  </si>
  <si>
    <t>PA-30</t>
  </si>
  <si>
    <t>PA-31</t>
  </si>
  <si>
    <t>PA-32</t>
  </si>
  <si>
    <t>PA-33</t>
  </si>
  <si>
    <t>PA-34</t>
  </si>
  <si>
    <t>PA-35</t>
  </si>
  <si>
    <t>PA-36</t>
  </si>
  <si>
    <t>PA-37</t>
  </si>
  <si>
    <t>PA-38</t>
  </si>
  <si>
    <t>PA-39</t>
  </si>
  <si>
    <t>PA-40</t>
  </si>
  <si>
    <t>PA-41</t>
  </si>
  <si>
    <t>PA-42</t>
  </si>
  <si>
    <t>PA-43</t>
  </si>
  <si>
    <t>PA-44</t>
  </si>
  <si>
    <t>PA-45</t>
  </si>
  <si>
    <t>PA-46</t>
  </si>
  <si>
    <t>PA-47</t>
  </si>
  <si>
    <t>Cuenta con soporte?</t>
  </si>
  <si>
    <t>r</t>
  </si>
  <si>
    <t>a</t>
  </si>
  <si>
    <t>Se adelantaron los cuatro (4) informes programados. En estos informes se indica que el avance acumulado del PDD corresponde a la revisión e implementación de 1323 mejoras operativas para los componentes zonal y troncal. En el periodo estas mejoras se han realizado así: 357 rutas del zonal y 133 rutas del troncal para un total de 490 rutas, lo cual se ha desarrollado en el marco de las mesas de Km eficientes. Las 1323 mejoras son acumuladas desde el inicio del PDD en junio de 2016.</t>
  </si>
  <si>
    <t>Se presento avance positivo  en los productos de acuerdo ocn el porcentaje esperado para el corte. Se cuenta con los informes que contienen la estadística del comportamiento de la demanda del sistema en sus componentes de operación troncal y zonal para los cortes correspondientes al semestral 2 de 2018, bimestral a diciembre de 2018, bimestral a febrero de 2019, bimestral a Abril de 2019, bimestral a Junio, bimestral a agosto de 2019 y Bimestral a octubre 2019; la proyeccion de demanda actualizada con datos del primer semestre y segundo semestre de 2019, asi como la recopilacion de los estudios elaborados de toma de informacion en campo.</t>
  </si>
  <si>
    <t>No se presentaron retrasos</t>
  </si>
  <si>
    <t>Se realizó el último informe del año, que en esta oportunidad contó con la descripción de "El SITP en mapas" que fue la elaboración de un libro digital que cuenta con 50 mapas de caracterización y análisis del Sistema Integrado de Transporte Público.</t>
  </si>
  <si>
    <t>Se ralizaron los cuatro (4) infomes proyectados. En ellos se resume el avance particular de cada actividad prevista en el marco de las medidas de corto plazo previstas por la Reingenieía del Sistema nentre las cuales están: Entrada y salida Gradual Flota Troncal Fase I y II, Mejoras en Estaciones Troncales, Mejoras Operacionales (Diseño Operacional Actualizado), Concecusión patios transitorios y definitivos, Recuperación y puesta en operación de flota innoperativa.</t>
  </si>
  <si>
    <t>Se finalizaron los 4 entregables correspondientes a Plan Marco 2019, anexo técnico, anexo cartográfico y resumen ejecutivo, en el tiempo establecido. Con estos se logra un diagnóstico y estado del arte del SITP, además de una planificación técnica del sistema en el corto, mediano y largo plazo de acuerdo a los objetivos planteados. Como logro se destaca que, debido a que los alcances de algunos documentos se ampliaron, el resultado obtenido fue mejor, con documentos más extensos y detallados, acompañado de un diseño gráfico adecuado al nivel de este producto.</t>
  </si>
  <si>
    <t xml:space="preserve">Avance Meta de Inversión en PDD: Meta de tipo creciente cuyo avance representa un cumplimiento del 98% de la meta de PDD, al movilizar en un día tipico del mes de noviembre el 47.03% de los viajes de transporte público  del 48% esperado para el PDD. 
Se ha presentado una disminución en la demanda del componente  zonal del sistema, toda vez que en un día típico de noviembre de 2019 se realizaron del orden de 2'592.404 validaciones en el componente troncal y 1'497.976 en el componente zonal, con lo cual el Sistema ha  movilizado  4'090.380 viajes de transporte público al día, lo cual sumado con lo estimado en transporte público del esquema provisional (1'400.000)  correponde al 47.03% del total de viajes que se realizan en la ciudad. </t>
  </si>
  <si>
    <t>Retrasos: El día 27 de junio de 2019, un Juez de la Superintendencia de Sociedades dio por terminado el
proceso de reorganización y ordenó la liquidación por adjudicación de la sociedad TRANZIT S.A.S., encargada de la operación en la zona de Usme, razon por la cual TMSA en aras de garantizar el servicio en esa zona, puso en marcha un plan de contingencia que contemplo la degradación general del sistema, teniendo como consecuencia la disminución de la demanda zonal del sistema.
Solución: No obstante lo anterior, durante el periodo se materializaron acciones que van a redundar en el cumplimiento de la meta en el tiempo restante del Plan de Desarrollo. Dichas gestiones son:
1. Seguimiento a los compromisos adquiridos con firma de Otrosí con los concesionarios de operación zonal.
2.Continuar con la renovación de la Flota Troncal de las Fases 1 y 2 del sistema. 
3. Adjudicación de 3 Unidades Funcionales producto de los procesos contractuales  TMSA-SAM-18-2019, TMSA-SAM-19-2019 con los cuales se contara con 379 buses eléctricos en el segundo semestre de 2020, para las zonas de Usme u Fontibón
4. Definición de OtroSi con los concesonarios ESTE ES MI BUS SAS y ETIB SAS con el fin que ellos operen las rutas contempladas en las unidades funcionales 1 (Suba Centro I)  y 3 (Perdomo I),  declaradas desiertas en los procesos TMSA-SAM-18-2019, TMSA-SAM-19-2019, con  lo cual se busca atender 17 rutas que serán cubiertas con 197 vehiculos que iniciarán operación en el segundo semestre de 2020 .
5. Adjudicación de 3 Unidades Funcionales producto de los procesos contractuales  TMSA-SAM-27-2019, TMSA-SAM-28-2019 con los cuales se contara con 701 buses, para las zonas de Usme y Suba Centro</t>
  </si>
  <si>
    <t xml:space="preserve">Se definió la estrategia, se presentóm, se consolidó el informe y se presentó. La estrategia definida se materializó en el Otrosí  Estructural y en los procesos licitatorios desarrollados en el segundo semestre del año 2019, </t>
  </si>
  <si>
    <t>- Ya se elaboró el documento del Diseño del Plan de Implementación.
  - Ya se presentó el plan de implementación a las otras áreas y a la Entidad. 
-  Ya se elaboró el documento consolidado del Plan de Implementación con la retroalimentación de otras áreas y de los concesionarios.
- Ya se elaboró la versión preliminar del plan de desmonte, teniendo en cuenta que los planes de desmonte y desintegración están sujetos al plan de implementación del Diseño Operacional Actualizado y del cronograma de la licitación de unidades funcionales del SITP se se encuentra en desarrollo.
- Ya se elaboró la versión preliminar del plan de desintegración y se avanza actualmente en el cumplimiento del cronograma de chatarrización de los vehículos a cargo de los concesionarios vigentes del SITP. Además  en comité de Transición del 30 de agosto de 2019, se informó a la Secretaría Distritral de Movilidad la obligación que adquirieron los concesionarios del SITP frente al cumplimiento del Anexo Técnico  referenciado en los otrosí.</t>
  </si>
  <si>
    <t>Retrasos: El día 27 de junio de 2019, un Juez de la Superintendencia de Sociedades dio por terminado el proceso de reorganización y ordenó la liquidación por adjudicación de la sociedad TRANZIT S.A.S., encargada de la operación en la zona de Usme, razon por la cual TMSA en aras de garantizar el servicio en esa zona, puso en marcha un plan de contingencia que contemplo la degradación general del sistema, teniendo como consecuencia la disminución de la demanda zonal del sistema. Esta situación implicó que flota prevista para atender el Diseño Operacional Actaulizado en el Otrosí, se destinarpa al plan de contingencia de Usme. Por otro lado, aun cuando se desarrollaron los procesos licitatorios previstos, de las 18 unidades funcionales sólo se adjudicaron seis (6), lo cual implica que el Plan de Implementaciónb ya definido podrá cambiar en la medida que las rutas atendidas por los concesionarios vigentes deberán continuar siendo atendidas por ellos hasta tanto se defina la estrategia para que definir quien las opere. Al cambiar el plan de implementación, será necesario cambiar el plan de desmonte y el plan de desintegración.
Solución: No obstante lo anterior, durante el periodo se materializaron acciones que van a redundar en el cumplimiento de la meta en el tiempo restante del Plan de Desarrollo. Dichas gestiones son:
1. Seguimiento a los compromisos adquiridos con firma de Otrosí con los concesionarios de operación zonal.
2.Continuar con la renovación de la Flota Troncal de las Fases 1 y 2 del sistema. 
3. Adjudicación de 3 Unidades Funcionales producto de los procesos contractuales  TMSA-SAM-18-2019, TMSA-SAM-19-2019 con los cuales se contara con 379 buses eléctricos en el segundo semestre de 2020, para las zonas de Usme u Fontibón
4. Definición de OtroSi con los concesonarios ESTE ES MI BUS SAS y ETIB SAS con el fin que ellos operen las rutas contempladas en las unidades funcionales 1 (Suba Centro I)  y 3 (Perdomo I),  declaradas desiertas en los procesos TMSA-SAM-18-2019, TMSA-SAM-19-2019, con  lo cual se busca atender 17 rutas que serán cubiertas con 197 vehiculos que iniciarán operación en el segundo semestre de 2020 .
5. Adjudicación de 3 Unidades Funcionales producto de los procesos contractuales  TMSA-SAM-27-2019, TMSA-SAM-28-2019 con los cuales se contara con 701 buses, para las zonas de Usme y Suba Centro</t>
  </si>
  <si>
    <t>El avance acumulado del PDD corresponde al 95% de revisión e implementación de las rutas del Sistema de Transporte Público gestionado por TM. Corresponde a la revisión e implementación de 1323 mejoras operativas para los componentes zonal y troncal. En el periodo estas mejoras se han realizado así: 357 rutas del zonal y 133 rutas del troncal para un total de 490 rutas, lo cual se ha desarrollado en el marco de las mesas de Km eficientes. Las 1323 mejoras son acumuladas desde el inicio del PDD en junio de 2016, y los principales tipos de mejoras realizadas con los logros obtenidos son:
- Cambios de cabecera (PIR): Minimiza impacto negativo a comunidad generado por contaminación auditiva y polución, desaseo, mal comportamiento de los conductores y ventas ambulantes
 - Cambios de trazado (TRZ): Mejora cobertura del servicio o mejora parámetros operacionales al reducir tiempos de ciclo evitando zonas de congestión, reducción maniobras inseguras
- Cambios operacionales (COP): Facilita control operativo de servicio al individualizar la operación de rutas compartidas o establece la operación circular de rutas evitando regulación en zonas que no cuenten con áreas apropiadas o fusionar servicios con el fin de optimizar utilización de flota o cambio de alimentadora a complementaria o adicionar paradas
- Cambios de programación (PRG):Optimiza oferta ofrecida de acuerdo con demanda de la ruta, realizando ajuste de horarios de operación o estrategias como balanceo de rutas
- Cambios de tipología de flota (FLT): Reasigna la flota a la ruta de acuerdo con los requerimientos de demanda y disminuye tiempos de ciclo al utilizar flota que circule con mayor facilidad por infraestructura vial disponible
- Suspensión del servicio (SUS): Suspensión de un servicio para reforzar otros con flota que queda disponible
-Nuevo servicio: Implementación de nueva ruta</t>
  </si>
  <si>
    <t>Se ha dado inicio a la etapa de operación y mantenimiento de los Contrato de Concesión de Provisión No. 687, 690, 694 y 696 de 2018,  y de los Contratos de Concesión de Operación y Mantenimiento No. 688, 691, 695 y 697 de 2018. Concesiones de los patios Usme, Tunal - Sur II, Norte y Calle 80, respectivamente.
Se han vinculado al Sistema 846 vehículos nuevos (438 articulados y 408 biarticulados), correspondientes a los sublotes No. 1 y 2 de las concesiones de Tunal - Sur II y Calle 80; y al primer sublote de las concesión del Norte y Usme. Ha culminado la etapa de operación regular de las cuatro concesiones anteriores de la fase I del Sistema TransMilenio.
De acuerdo con el cronograma de implementación de las nuevas concesiones, se han realizado los diseños operacional para los cortes de ingreso de flota que se tuvieron hasta el mes de octubre de 2019. Los servicios que han cambiado su operación con vehículos biarticulados son BD10, BK23, DH20, 1, MF51, BF14, BJ74, DJ24 y 2, adicionalmente se extendió el servicio EG44 de la estación Simón Bolivar al Portal Norte, cambiando así su denominación a BG44 con oferta biarticulada.
La Dirección Técnica de BRT efectuó las simulaciones de cada escenario y entregó las programaciones respectivas a los operadores del componente troncal.</t>
  </si>
  <si>
    <t>Se elaboraron informes trimestrales planeados relacionados con la implementación de los patios temporales Alo Norte, Alo Sur y Sur II</t>
  </si>
  <si>
    <t>SSe asistió a reuniones de seguimiento  de proyectos troncales con el instituto de desarrollo urbano en los cuales se verificó el avance de los estudios y diseños de los proyectos, incluyendo lo relacionado con la infraestructura soporte. Así mismo, se realizaron las respectivas visitas técnicas de seguimiento. Adicionalmente, se presentan los informes trimestrales con el detalle de cada uno de los poryectos.
Entre los logros observados con respecto a esta meta, se puede destacar la adjudicación del Tramo 1 de la Extensión Troncal Caracas, y la apertura de los procesos licitatorios de la Troncal Avenida 68 y Avenida Ciudad de Cali.</t>
  </si>
  <si>
    <t>Teniendo en cuenta que, de acuerdo con el Convenio 020 de 2001, los estudios, diseños y construcción de las obras se realizan a través del IDU, frente al avance de los proyectos se indica que estos no alcanzaron el inicio de la etapa de construcción. Lo anterior causó que no se pudieran realizar visitas a obra, lo cual afectó el 40% del indicador.
Así mismo, el tiempo de duración de las etapas de estructuración de las licitaciones y del proceso licitatorio generó que se realizaran menos reuniones de seguimiento durante el periodo por no requerirse durante estas etapas.
Las visitas y reuniones se reprogramarán de acuerdo con el estado de los proyectos y las proyecciones.</t>
  </si>
  <si>
    <t>Se asistió a reuniones de seguimiento a contratos, se realizaron visitas en campo junto con los comiés de seguimiento y se realizó el informe donde se presenta el avance detallado de cada proyecto.
Se adelantó la construcción  de la ampliación del Patio Portal Américas, la ampliación del Portal Tunal y la ampliación del Portal Sur. También, se avanzó con la construcción de la ampliación de estaciones asociadas al contrato IDU-1318-2018.</t>
  </si>
  <si>
    <t>Se espera avanzar con el cronograma de la construcción de los proyectos que se encuentran actualmente en esta etapa.</t>
  </si>
  <si>
    <t>El avance a corte 31 de diciembre de la planeación y gestión de recursos para patios zonales, se estima en 9 patios, priorizados  dentro del Plan de Implementación de la infraestructur de soporte del SITP en su componente zonal, considerando aquellos proyectos con mayor impacto en la operación del componente zonal, es decir, que atienden mayor demanda de pasajeros y otros criterios técnicos, legales y financieros. Los 9 patios zonales priorizados fueron: Gaco, San Jose, Bachué ALO Calle 90, Cerros de Oriente, Alameda Jardín, UDCA, Casablanca, Bosa Autosur y Piedra Herrada.
Durante la vigencia del PDD, se han elaborado los productos, desde el componente normativo, técnico y administrativo que han permitido establecer un marco de referencia para la implementación de la infraestructura definitiva de transporte zonal con la adopción del Decreto 394 de 2019 que adiciona el Plan Maestro de Movilidad. 
Con los productos descritos a continuación se cuenta con las herramientas técnicas, administrativas y normativas necesarias para el desarrollo de la infraestructura de transporte público zonal: Componente de Transporte e Infraestructura. Desarrollado por MoBilLé Consultores S.A.S. Producto finalizado; Componente Normativo, Institucional, Predial e Inmobiliario. Desarrollado por Montaña &amp; Consultores Asociados S.A.S. Producto finalizado; Componente Ambiental y Social. Desarrollado por el grupo de la Subgerencia Técnica y de Servicios y la Subgerencia de Comunicaciones de TMSA. Producto finalizado; Elaboración de la Guia Estandar de Diseño para Patios Zonales del SITP desarrollado por Sigma SAS. Producto finalizado.
Elaboración de parámetros operacionales de los siguientes proyectos: Gaco, San Jose, Bachué ALO Calle 90, Cerros de Oriente, Alameda Jardín, UDCA, Casablanca, Bosa Autosur y Piedra Herrada. Además, se derrollaron las prefactibilidades por parte del IDU de los proyectos: Gaco, Alameda, Cerros de Oriente y San José. 
 El avance a corte 31 de diciembre de la planeación y gestión de recursos para patios zonales, se estima en 9 patios, priorizados  dentro del Plan de Implementación de la infraestructur de soporte del SITP en su componente zonal, considerando aquellos proyectos con mayor impacto en la operación del componente zonal, es decir, que atienden mayor demanda de pasajeros y otros criterios técnicos, legales y financieros. Los 9 patios zonales priorizados fueron: Gaco, San Jose, Bachué ALO Calle 90, Cerros de Oriente, Alameda Jardín, UDCA, Casablanca, Bosa Autosur y Piedra Herrada.
Durante la vigencia del PDD, se han elaborado los productos, desde el componente normativo, técnico y administrativo que han permitido establecer un marco de referencia para la implementación de la infraestructura definitiva de transporte zonal con la adopción del Decreto 394 de 2019 que adiciona el Plan Maestro de Movilidad. 
Con los productos descritos a continuación se cuenta con las herramientas técnicas, administrativas y normativas necesarias para el desarrollo de la infraestructura de transporte público zonal: Componente de Transporte e Infraestructura. Desarrollado por MoBilLé Consultores S.A.S. Producto finalizado; Componente Normativo, Institucional, Predial e Inmobiliario. Desarrollado por Montaña &amp; Consultores Asociados S.A.S. Producto finalizado; Componente Ambiental y Social. Desarrollado por el grupo de la Subgerencia Técnica y de Servicios y la Subgerencia de Comunicaciones de TMSA. Producto finalizado; Elaboración de la Guia Estandar de Diseño para Patios Zonales del SITP desarrollado por Sigma SAS. Producto finalizado.
Elaboración de parámetros operacionales de los siguientes proyectos: Gaco, San Jose, Bachué ALO Calle 90, Cerros de Oriente, Alameda Jardín, UDCA, Casablanca, Bosa Autosur y Piedra Herrada. Además, se derrollaron las prefactibilidades por parte del IDU de los proyectos: Gaco, Alameda, Cerros de Oriente y San José. 
Apoyo en la estructuración del proceso licitatorio para la Provisión y Operación de flota de las zonas SITP Fontibón, Suba, Perdomo, Usme, San Cristóbal, Componente de Infraestructura de soporte a la operación – Patios, denominada “Fase 5” adelantada durante el año 2019, estimada en 2 etapas de implementación del SITP, para la provisión y operación de flota remplazo del provisional.
Adicionalmente, se ha continuado con todas las gestiones requeridas con las Entidades Distritales (SDA, SDM,IDIGER, SDP, IDU, EAAB, entre otras), a fin de lograr la validación de los proyectos. 
Una vez adquirido el predio El Gaco, se encuentran en proceso de gestión predial por parte del IDU los polígonos de San José, Alameda Jardín, UDCA, Casablanca, Bosa Autosur, Piedra Herrada y Cerros de Oriente.
El IDU adjudicó las factibilidades de los proyectos de El Gaco y Alameda Jardín a Consorcio Diseños Geo-TCI; San José en estructuración para la Licitación de la elaboración de los estudios técnicos de Factibilidad y Diseños, Cerros de Oriente en evaluación de la capacidad del patio y estudios de recupración geomorfológica del predio; Udca en elaboración concepto de la SDP sobre su utilización por ser suelo rural; Piedra Herrada en adquisición predial; Casablanca y Bosa Autosur en gestión predial.</t>
  </si>
  <si>
    <t>Se realizaron menos visitas de seguimiento a las planeadas debido a que el avance de la gestión realizada alcanzó la adquisición de dos predios, la elaboración de la factibilidad de un proyecto, y la estructuración de la licitación para factibilidad de dos proyectos, con 9 parámetros entregados en total.
Se continuará con la gestión para la implementación de los nueve patio planeados, hasta su construcción.</t>
  </si>
  <si>
    <t xml:space="preserve">Se observa el cumplimiento a satisfacción de la Meta con un indicador de 100%. Lo anterior indica que se planificaron y gestionaron los recursos para 98 estaciones del Sistema TransMilenio, incluyendo infraestructura de portales y patios que se encuentran actualmente en construccion. </t>
  </si>
  <si>
    <t>No se observan retrasos en el reporte del indicador.</t>
  </si>
  <si>
    <t>Se observa el cumplimiento de la Meta con un indicador de 100%. Lo anterior indica que se planificaron y gestionaron a satisfacción los recursos para 9 Patios Zonales para la expansión y mejoramiento de la infraestructura zonal del Sistema TransMilenio.</t>
  </si>
  <si>
    <t>Se observa el cumplimiento de la Meta con un indicador de 100%. Esto evidencia que, efectivamente, se llevó a cabo la planificación y gestión de recursos para 30 kilómetros nuevos de troncal del Sistema, con actividades que incluyen expansión y mejoramiento de la infraestructura para la correcta operación.
Entre los logros observados con respecto a esta meta, se puede destacar la adjudicación del Tramo 1 de la Extensión Troncal Caracas, y la apertura de los procesos licitatorios de la Troncal Avenida 68 y Avenida Ciudad de Cali.</t>
  </si>
  <si>
    <r>
      <rPr>
        <b/>
        <sz val="14"/>
        <color theme="1"/>
        <rFont val="Cambria"/>
        <family val="1"/>
      </rPr>
      <t>PLAN DE ACCIÓN INSTITUCIONAL AÑO 2019</t>
    </r>
    <r>
      <rPr>
        <b/>
        <sz val="11"/>
        <color theme="1"/>
        <rFont val="Cambria"/>
        <family val="1"/>
      </rPr>
      <t xml:space="preserve">
</t>
    </r>
    <r>
      <rPr>
        <b/>
        <sz val="10"/>
        <color theme="1"/>
        <rFont val="Cambria"/>
        <family val="1"/>
      </rPr>
      <t xml:space="preserve">
</t>
    </r>
    <r>
      <rPr>
        <b/>
        <sz val="9"/>
        <color theme="1"/>
        <rFont val="Cambria"/>
        <family val="1"/>
      </rPr>
      <t xml:space="preserve">Nota 1: </t>
    </r>
    <r>
      <rPr>
        <sz val="9"/>
        <color theme="1"/>
        <rFont val="Cambria"/>
        <family val="1"/>
      </rPr>
      <t>El Plan de Acción es un instrumento gerencial y de gestión para la programación y control de la ejecución anual de actividades que deben llevar a cabo en cada una de las dependencias de TRANSMILENIO S.A., para dar cumplimiento a las estrategias y proyectos establecidos. A continuación se presenta el Plan de Acción Institucional para el año 2019, en el cual se especifican los compromisos, los productos y/o metas, indicadores, responsables y tiempos de ejecución previstos.  El dinamismo y constante cambio en el escenario institucional de TRANSMILENIO S.A., hacen del presente plan, un documento susceptible a mejoras permanentes introducidas por los diferentes actores que para su desarrollo convergen, por lo cual las actualizaciones se efectuarán a través del versionamiento indicado en el pie de página.</t>
    </r>
    <r>
      <rPr>
        <b/>
        <sz val="9"/>
        <color theme="1"/>
        <rFont val="Cambria"/>
        <family val="1"/>
      </rPr>
      <t xml:space="preserve">
Nota 2: </t>
    </r>
    <r>
      <rPr>
        <sz val="9"/>
        <color theme="1"/>
        <rFont val="Cambria"/>
        <family val="1"/>
      </rPr>
      <t>En cumplimiento del Decreto 612 del 4 de abril de 208, el presente plan incluye  la integración del mismo con las diferentes políticas, estrategias o iniciativa en materia de desempeño institucional aplicables para la entidad. El Plan de Adquisiciones hace parte integral del presente Plan de Acción; con el fin de mostrar la información con mayor claridad, el mismo se encuentra en un archivo particular. De igual manera hace parte integral del presente plan, el Plan Anticorrupción y de Atención al Ciudadano.</t>
    </r>
    <r>
      <rPr>
        <b/>
        <sz val="10"/>
        <color theme="1"/>
        <rFont val="Cambria"/>
        <family val="1"/>
      </rPr>
      <t xml:space="preserve">
</t>
    </r>
  </si>
  <si>
    <t>CUMPLIMIENTO PLAN DE ACCIÓN 2019</t>
  </si>
  <si>
    <t>Lineamiento
Corporativo</t>
  </si>
  <si>
    <t>Objetivo Específico</t>
  </si>
  <si>
    <t>Estrategia</t>
  </si>
  <si>
    <t>Código</t>
  </si>
  <si>
    <t>Indicador</t>
  </si>
  <si>
    <t>Programación Porcentual Esperado con corte 30/06/19</t>
  </si>
  <si>
    <t>Programación Porcentual Esperado con corte 30/09/19</t>
  </si>
  <si>
    <t>Proceso</t>
  </si>
  <si>
    <t>Responsable</t>
  </si>
  <si>
    <t>Resultado del Cálculo del Indicador
(Columna K)</t>
  </si>
  <si>
    <r>
      <rPr>
        <b/>
        <sz val="14"/>
        <color theme="1"/>
        <rFont val="Cambria"/>
        <family val="1"/>
      </rPr>
      <t>Avances y Logros</t>
    </r>
    <r>
      <rPr>
        <b/>
        <sz val="9"/>
        <color theme="1"/>
        <rFont val="Cambria"/>
        <family val="1"/>
      </rPr>
      <t xml:space="preserve">
(SUGERIDO: MÁXIMO 600 CARACTERES)</t>
    </r>
  </si>
  <si>
    <r>
      <rPr>
        <b/>
        <sz val="14"/>
        <color theme="1"/>
        <rFont val="Cambria"/>
        <family val="1"/>
      </rPr>
      <t>Retrasos y Soluciones</t>
    </r>
    <r>
      <rPr>
        <b/>
        <sz val="9"/>
        <color theme="1"/>
        <rFont val="Cambria"/>
        <family val="1"/>
      </rPr>
      <t xml:space="preserve">
(SUGERIDO: MÁXIMO 600 CARACTERES)</t>
    </r>
  </si>
  <si>
    <t>1.3</t>
  </si>
  <si>
    <t>1.1</t>
  </si>
  <si>
    <t>1.1.2
1.1.3</t>
  </si>
  <si>
    <t>STSP1</t>
  </si>
  <si>
    <t>(informes de las mejoras operacionales evaluadas e implementadas en el marco de Kilómetros Eficientes elaborados /4 )*100</t>
  </si>
  <si>
    <t>Planeación del SITP</t>
  </si>
  <si>
    <t>Subgerente Técnico y de Servicios</t>
  </si>
  <si>
    <t>{ (Reportes estadísticos elaborados (Oferta y Demanda) /8)*0,4
+
(Reportes estadísticos elaborados ( Demanda Corto Plazo) /2)*0,1
+
(Estudios de FOV elaborados /4)*0,10
+
(Estudios de ascenso-descenso troncales elaborados/60)*0,1
+
(Estudios de ascenso-descenso alimentación elaborados/64)*0,1
+
(Estudios de Conteo elaborados / 4)*0,1
+
(Documento de Consolidación y Organización del Inventario de Información sobre oferta y demanda elaborado  /1)*0,05
+
(Documento de Producción estadística de la Entidad actualizado /1)*0,05}
*
100</t>
  </si>
  <si>
    <t>(informes de seguimiento de producción y análisis de información geográfica elaborados/4 )*100</t>
  </si>
  <si>
    <t>(informes de avance de la implementación de acciones de reingeniería elaborados/4 )*100</t>
  </si>
  <si>
    <t>1.1
1.3</t>
  </si>
  <si>
    <t>1.1.2
1.3.1</t>
  </si>
  <si>
    <t>STSP2</t>
  </si>
  <si>
    <t>{ (Carpeta creada / 1)*0,30
+
(Documento entregable 1 elaborado /1)*0,25
+
(Documento entregable 2 elaborado /1)*0,25
+
(Documento entregable 3 elaborado /1)*0,10
+
(Documento entregable 4 elaborado /1)*0,10}
*
100</t>
  </si>
  <si>
    <t>(Porcentaje de viajes hechos en el transporte público gestionado por TRANSMILENIO S.A. / 4,26)*100</t>
  </si>
  <si>
    <t>1
3</t>
  </si>
  <si>
    <t>1.1
3.1</t>
  </si>
  <si>
    <t>1.1.2
1.1.3
3.1.1</t>
  </si>
  <si>
    <t>STSP3</t>
  </si>
  <si>
    <t>{(Documento de diseño de la estrategia elaborado /1)*0,25
+
(Presentación de la estrategia efectuada /1)*0,25
+
(Documento de consolidación de la estrategia de implementación elaborado /1)*0,25
+
(Presentación efectuada a la Alta Gerencia (Gerencia y/o Subgerencia) sobre estrategia de implementación de la estrategia efectuada /1)*0,25}
*
100</t>
  </si>
  <si>
    <t>{ (Documento con el diseño del plan de implementación elaborado  /1)*0,1
+
(Presentación del plan de implementación efectuada /1)*0,1
+
(Documento de consolidación del plan de implementación  (que incluya retroalimentación) elaborado /1)*0,10
+
(Documento del diseño del plan de desmonte preliminar elaborado/1)*0,1
+
((Presentación del plan de desmonte preliminar efectuada/1)*0,1
+
(Documento de consolidación del plan de desmonte (que incluya retroalimentación) elaborado /1)*0,1
+
(Documento del diseño del plan de desintegración  preliminar elaborado/1)*0,1
+
((Presentación del plan de desintegración preliminar efectuada/1)*0,1
+
(Documento de consolidación del plan de desintegración (que incluya retroalimentación) elaborado /1)*0,2}
*
100</t>
  </si>
  <si>
    <t>(Porcentaje de rutas revisadas e implementadas / 95)*100</t>
  </si>
  <si>
    <t>1.1
1.2
3.1</t>
  </si>
  <si>
    <t>1.1.2
1.2.4
3.1.1</t>
  </si>
  <si>
    <t>STSP4</t>
  </si>
  <si>
    <t>{(Documento con diseño operacional de transición con corte 30 de junio de 2019 elaborado /1)*0,5
+
(Documento con diseño operacional de transición con corte 31 de diciembre de 2019 elaborado/1)*0,5}
*
100</t>
  </si>
  <si>
    <t>{(Actividades de gestión para tramitar la prórroga del permiso provisional del derecho de uso de suelo de la reserva vial ALO adelantadas /Actividades de gestión para tramitar la prórroga del permiso provisional del derecho de uso de suelo de la reserva vial ALO requeridas)*0,2
+
(Documento con diseño operacional de transición con corte 31 de diciembre de 2019 elaborado/3)*0,8}
*
100</t>
  </si>
  <si>
    <t>1.3.1
1.3.2</t>
  </si>
  <si>
    <t>STSP5</t>
  </si>
  <si>
    <t>{ (Reuniones de coordinación interinstitucional técnica de los proyectos en las que participa TMSA/ 166)*0,40
+
(Visitas Técnicas para seguimiento de los proyectos en las que asiste TMSA/ 32)*0,40
+
(Informes de avance de ampliación, expansión y mejoramiento de infraestructura Zonal y Troncal elaborados  /4)*0,2}
*
100</t>
  </si>
  <si>
    <t>{ (Reuniones de coordinación interinstitucional técnica de los proyectos en las que participa TMSA/ 58)*0,40
+
(Visitas Técnicas para seguimiento de los proyectos en las que asiste TMSA/ 321)*0,40
+
(Informes de avance de ampliación, expansión y mejoramiento de infraestructura Zonal y Troncal. elaborados  /4)*0,2}
*
100</t>
  </si>
  <si>
    <t>{ (Reuniones de coordinación interinstitucional técnica de los proyectos en las que participa TMSA/ 136)*0,40
+
(Visitas Técnicas para seguimiento de los proyectos en las que asiste TMSA/ 24)*0,40
+
(Informes de avance de ampliación, expansión y mejoramiento de infraestructura Zonal y Troncal. elaborados  /4)*0,2}
*
100</t>
  </si>
  <si>
    <t>(Número de Rutas con planificación y gestión de recursos / 98)*100</t>
  </si>
  <si>
    <t>Número de Patios  zonales para la expansión y mejoramiento de la infraestructura zonal, con inversión pública o privada con planificación y gestión de recursos / 9)*100</t>
  </si>
  <si>
    <t>(Km  nuevos de troncal  con actividades que incluyen expansión y mejoramiento de la infraestructura troncal necesaria para la operación del Sistema TransMilenio con planificación y gestión de recursos / 30)*100</t>
  </si>
  <si>
    <t>Se recibió el informe IV, solicitar los otros tres</t>
  </si>
  <si>
    <t>Se recibió sólo un archivo de proyección de demanda 2019</t>
  </si>
  <si>
    <t>Se recepcionó 1 informe</t>
  </si>
  <si>
    <t>Plan estadítico V5</t>
  </si>
  <si>
    <t>{ (Reportes estadísticos elaborados (Oferta y Demanda) /8)*0,4</t>
  </si>
  <si>
    <t>(Reportes estadísticos elaborados ( Demanda Corto Plazo) /2)*0,1</t>
  </si>
  <si>
    <t>(Estudios de FOV elaborados /4)*0,10</t>
  </si>
  <si>
    <t>(Estudios de ascenso-descenso troncales elaborados/60)*0,1</t>
  </si>
  <si>
    <t>(Estudios de ascenso-descenso alimentación elaborados/64)*0,1</t>
  </si>
  <si>
    <t>(Estudios de Conteo elaborados / 4)*0,1</t>
  </si>
  <si>
    <t>(Documento de Consolidación y Organización del Inventario de Información sobre oferta y demanda elaborado  /1)*0,05</t>
  </si>
  <si>
    <t>(Documento de Producción estadística de la Entidad actualizado /1)*0,05}</t>
  </si>
  <si>
    <t>{ (Carpeta creada / 1)*0,30</t>
  </si>
  <si>
    <t>(Documento entregable 1 elaborado /1)*0,25</t>
  </si>
  <si>
    <t>(Documento entregable 2 elaborado /1)*0,25</t>
  </si>
  <si>
    <t>(Documento entregable 3 elaborado /1)*0,10</t>
  </si>
  <si>
    <t>(Documento entregable 4 elaborado /1)*0,10}</t>
  </si>
  <si>
    <t>{(Documento de diseño de la estrategia elaborado /1)*0,25</t>
  </si>
  <si>
    <t>(Presentación de la estrategia efectuada /1)*0,25</t>
  </si>
  <si>
    <t>(Documento de consolidación de la estrategia de implementación elaborado /1)*0,25</t>
  </si>
  <si>
    <t>(Presentación efectuada a la Alta Gerencia (Gerencia y/o Subgerencia) sobre estrategia de implementación de la estrategia efectuada /1)*0,25}</t>
  </si>
  <si>
    <t>{ (Documento con el diseño del plan de implementación elaborado  /1)*0,1</t>
  </si>
  <si>
    <t>(Presentación del plan de implementación efectuada /1)*0,1</t>
  </si>
  <si>
    <t>(Documento de consolidación del plan de implementación  (que incluya retroalimentación) elaborado /1)*0,10</t>
  </si>
  <si>
    <t>(Documento del diseño del plan de desmonte preliminar elaborado/1)*0,1</t>
  </si>
  <si>
    <t>((Presentación del plan de desmonte preliminar efectuada/1)*0,1</t>
  </si>
  <si>
    <t>(Documento de consolidación del plan de desmonte (que incluya retroalimentación) elaborado /1)*0,1</t>
  </si>
  <si>
    <t>(Documento del diseño del plan de desintegración  preliminar elaborado/1)*0,1</t>
  </si>
  <si>
    <t>((Presentación del plan de desintegración preliminar efectuada/1)*0,1</t>
  </si>
  <si>
    <t>(Documento de consolidación del plan de desintegración (que incluya retroalimentación) elaborado /1)*0,2}</t>
  </si>
  <si>
    <t>{(Documento con diseño operacional de transición con corte 30 de junio de 2019 elaborado /1)*0,5</t>
  </si>
  <si>
    <t>(Documento con diseño operacional de transición con corte 31 de diciembre de 2019 elaborado/1)*0,5}</t>
  </si>
  <si>
    <t>{(Actividades de gestión para tramitar la prórroga del permiso provisional del derecho de uso de suelo de la reserva vial ALO adelantadas /Actividades de gestión para tramitar la prórroga del permiso provisional del derecho de uso de suelo de la reserva vial ALO requeridas)*0,2</t>
  </si>
  <si>
    <t>(Documento con diseño operacional de transición con corte 31 de diciembre de 2019 elaborado/3)*0,8}</t>
  </si>
  <si>
    <t>{ (Reuniones de coordinación interinstitucional técnica de los proyectos en las que participa TMSA/ 166)*0,40</t>
  </si>
  <si>
    <t>(Visitas Técnicas para seguimiento de los proyectos en las que asiste TMSA/ 32)*0,40</t>
  </si>
  <si>
    <t>(Informes de avance de ampliación, expansión y mejoramiento de infraestructura Zonal y Troncal elaborados  /4)*0,2}</t>
  </si>
  <si>
    <t>{ (Reuniones de coordinación interinstitucional técnica de los proyectos en las que participa TMSA/ 58)*0,40</t>
  </si>
  <si>
    <t>(Visitas Técnicas para seguimiento de los proyectos en las que asiste TMSA/ 321)*0,40</t>
  </si>
  <si>
    <t>(Informes de avance de ampliación, expansión y mejoramiento de infraestructura Zonal y Troncal. elaborados  /4)*0,2}</t>
  </si>
  <si>
    <t>{ (Reuniones de coordinación interinstitucional técnica de los proyectos en las que participa TMSA/ 136)*0,40</t>
  </si>
  <si>
    <t>(Visitas Técnicas para seguimiento de los proyectos en las que asiste TMSA/ 24)*0,40</t>
  </si>
  <si>
    <t>Numerador del indicador</t>
  </si>
  <si>
    <t>Se recepcionó 4 informes de información geográfica</t>
  </si>
  <si>
    <t>Avance Porcentual Obtenido reportado por el dependencia</t>
  </si>
  <si>
    <t>estudios de campo carpeta</t>
  </si>
  <si>
    <t>Se puede consultar en la secretaria de planeación distrital
Plan estadístico V5</t>
  </si>
  <si>
    <t>Informe</t>
  </si>
  <si>
    <t>Documento en word diseño operacional troncal</t>
  </si>
  <si>
    <t>Fue enviado en previamente a la OCI para otros seguimientos</t>
  </si>
  <si>
    <t>N° de producto o meta</t>
  </si>
  <si>
    <t>PA-M-1</t>
  </si>
  <si>
    <t>PA-M-12</t>
  </si>
  <si>
    <t>PA-M-13</t>
  </si>
  <si>
    <t>PA-M-3</t>
  </si>
  <si>
    <t>PA-M-2</t>
  </si>
  <si>
    <t>PA-M-4</t>
  </si>
  <si>
    <t>PA-M-5</t>
  </si>
  <si>
    <t>PA-M-6</t>
  </si>
  <si>
    <t>PA-M-7</t>
  </si>
  <si>
    <t>PA-M-8</t>
  </si>
  <si>
    <t>PA-M-10</t>
  </si>
  <si>
    <t>PA-M-11</t>
  </si>
  <si>
    <t>PA-M-14</t>
  </si>
  <si>
    <t>PA-M-15</t>
  </si>
  <si>
    <t>PA-M-16</t>
  </si>
  <si>
    <t>PA-M-17</t>
  </si>
  <si>
    <t>El profesional responsable enviará el link de acceso a la carpeta.
Se tuvo acceso a la carpeta de información del Plan Marco</t>
  </si>
  <si>
    <t>Se obtuvo acceso al documento</t>
  </si>
  <si>
    <t>Se obtuvo acceso al informe</t>
  </si>
  <si>
    <t>Se recepcionó reporte de kilómetros eficientes en donde se referencia que el 94,8 por ciento de la rutas planeadas a revisar se ejecutó.</t>
  </si>
  <si>
    <t>PA-M-9</t>
  </si>
  <si>
    <t>No se ha recepcionado, contrato de comodato</t>
  </si>
  <si>
    <t>Se encuentran en los informes trimestrales de patios</t>
  </si>
  <si>
    <t>No referencia soportes, soportes son los contratos que el IDU adelanta para ejecuación de obras en estaciones</t>
  </si>
  <si>
    <t>No referencia soportes, soportes son los contratos que el IDU adelanta para ejecuación de obras en patios</t>
  </si>
  <si>
    <t>No referencia soportes, soportes son los contratos que el IDU adelanta para ejecuación de obras en kilómetros de nueva troncal</t>
  </si>
  <si>
    <t>Se recepcionó los soportes</t>
  </si>
  <si>
    <t>La STS (Subgerencia Técnica y de Servicios), cuenta con cuatro informes en la vigencia 2019, derivados de las mejoras operativas en el marco de kilómetros eficientes, para el último informe, la STS reporta un total de 490   cambios operacionales en el componente zonal del SITP y componente troncal , en donde para el primero se realizó 357 cambios y para el segundo 133 cambios en el 2019.</t>
  </si>
  <si>
    <t>Se recibió 8 reportes</t>
  </si>
  <si>
    <t>La STS cuenta con 8 reportes a cortes de Diciembre 2018, semestral 2018-II,  Febrero 2019, Abril 2019,  Junio 2019, semestral 2019-I, Agosto 2019 y Octubre 2019, en los cuales se evidencia la consolidación de la siguiente  información: 
1. Oferta del sistema
2. Demanda del sistema
3. Índices de eficiencia y eficacia del sistema</t>
  </si>
  <si>
    <t>La STS cuenta con una proyección de demanda basada en Series de Tiempo para el componente troncal y zonal en el 2019, las cuales comparadas con la demanda real registrada en el sistema en el mismo periodo, se evidencia  variabilidad abosoluta aceptable a los rangos definidos por el área, es de resaltar, que para el mes de noviembre de 2019, las proyecciones se alejan significativamente a los datos reales dado que en la ciudad de Bogotá se presentarón procesos de protesta social que afecto el Sistema.</t>
  </si>
  <si>
    <t>La STS realizó durante el 2019, estudios de Frecuencia y Ocupación Visual superiores en número que los 4 estudios propuestos.</t>
  </si>
  <si>
    <t>La STS realizó durante el 2019, estudios de ascenso - descenso superiores en número que los 60 estudios propuestos, se logró evidencias aproximadamente 180 estudios de transporte de esta características en puntos fijos del Sistema Troncal.</t>
  </si>
  <si>
    <t>La STS realizó durante el 2019, estudios de ascenso - descenso superiores en número que los 64 estudios propuestos, se logró evidencias aproximadamente 89 estudios de transporte de esta características en puntos fijos del Sistema Alimentación, cantidad que puede ser superior que se verifica la compilación de la información por plataformas alimentadoras, las cuales contienen más de una ruta alimentadora.</t>
  </si>
  <si>
    <t>La STS realizó durante el 2019, estudios de conteo superiores en número que los 4 estudios propuestos, se logró evidencias 6 estudios de transporte de esta características en el Sistema TransMilenio.</t>
  </si>
  <si>
    <t>La STS cuenta con el estudio de Plan estadístco v5, en el cual se evidencia la consolidación del inventario de información estadística de oferta y demanda del Sistema TransMilenio durante el periodo 2019.</t>
  </si>
  <si>
    <t>La STS cuenta con el estudio de Plan estadístco v5, en el cual se evidencia la consolidación del inventario de información estadística de oferta y demanda del Sistema TransMilenio a corte de diciembre de 2019.</t>
  </si>
  <si>
    <t>La STS cuenta con cuatro informes (4) de seguimiento, producción y análisis de información geográficas durante la vigencia 2019, para el último informe se evidencia la producción de mapas para el anexo geográfico del Plan Marco de TransMilenio.</t>
  </si>
  <si>
    <t>La STS cuenta con cuatro informes (4) de avance de la implementación de acciones de reingeniería del Sistema, en función del diseño operacional ajustado del SITP, Para el último informe se puede evidenciar un estado de ejecución de la recuperación y puesta en operación de la flota vinculada en estado inoperativo de los concesionarios zonales del SITP, el cual muestra un avance del 95% a corte de diciembre de 2019, comparado con lo inicialmente definido.</t>
  </si>
  <si>
    <t>La OCI constató la creación de la carpeta que la STS dispusó para almacenar información recopilada y gestionada para creación del Plan Marco de la Entidad, en esta carpeta, tiene creada a su vez doce (12) subcarpetas organizadas con la información recolectada.</t>
  </si>
  <si>
    <t>La STS cuanta con el Anexo técnico del Plan Marco de la Entidad.</t>
  </si>
  <si>
    <t>La STS cuanta con el documento General del Plan Marco de la Entidad.</t>
  </si>
  <si>
    <t>La STS cuanta con el Anexo cartográfico del Plan Marco de la Entidad.</t>
  </si>
  <si>
    <t>La STS cuanta con el Anexo resumen ejecutivo del Plan Marco de la Entidad.
Los anteriores documentos fueron compartidos en la Intranet de la Entidad.</t>
  </si>
  <si>
    <t>Se recepcionó documentación</t>
  </si>
  <si>
    <t>La STS cuenta con la estrategía de implementación de las rutas necesarias para completar la red de transporte en el marco de SITP de todos los grupos de rutas faltantes, compilada en el documento "Informe Consolidado de Implementación del SITP", en el cual se define en el numeral 5.1.1.2 los Pedidos de Flota y seguimientos de entrada de flota.</t>
  </si>
  <si>
    <t>Se evidencia la presentación de la STS, en donde se muestra la estrategia de migración del esquema zonal del SITP, una relación del porcentaje de avance del SITP:
Avance en rutas: 74%
Avance en flota: 58%
Avance en sillas: 65%
Información que fue presentada y compartida el 08 de agosto por la STS a la OCI.</t>
  </si>
  <si>
    <t>Se evidencia la presentación de la STS, en donde se muestra la estrategia de migración del esquema zonal del SITP, una relación del porcentaje de avance del SITP:
Avance en rutas: 74%
Avance en flota: 58%
Avance en sillas: 65%
Información que fue presentada y compartida el 08 de agosto por la STS a la OCI.
Por otra parte, se evidencian los oficios 2020EE00660 - 2019EE21955 - 2019EE21953 - 2019EE21950 - 2019EE21952 - 2019EE21954 - 2019EE21951 - 2019EE21949 - 2019EE21948 y  2019EE21947, en los cuales se presenta por parte de la STS los planes de implementación y desintegración a cada concesionario del componente zonal del SITP.</t>
  </si>
  <si>
    <t>Se evidencia el informe "Informe Consolidado de Implementación del SITP" de la STS, en el cual en el numeral 3.4 presenta el Plan de Implementación para la fase II del SITP, en el cual se actualizan cronogramas y de describen situaciones que afectaron el desarrollo de los cronogramas preestablecidos.</t>
  </si>
  <si>
    <t>Se evidencia el informe "Informe Consolidado de Implementación del SITP" de la STS, en el cual en el numeral 4 presenta un diagnóstico de la situción inicial, el estado del avance de la implementación por concesión, y zona STIP y se incluye un estado del SITP provisional.</t>
  </si>
  <si>
    <t>La STS envió comunicaciones con los siguientes oficios 2020EE00660 - 2019EE21955 - 2019EE21953 - 2019EE21950 - 2019EE21952 - 2019EE21954 - 2019EE21951 - 2019EE21949 - 2019EE21948 y  2019EE21947, en los cuales se presenta por parte de la STS los planes de implementación y desintegración a cada concesionario del componente zonal del SITP.</t>
  </si>
  <si>
    <t>No hay soporte, se espera la adjudicación y puesta en operación de las nuevas unidades funcionales del SITP</t>
  </si>
  <si>
    <t>La STS reporta mediante el último informe de Kilómetros Eficientes de 2019, un total de 490 cambios operacionales en el componente zonal del SITP y componente troncal , en donde para el primero se realizó 357 cambios y para el segundo 133 cambios, equivalente a un 94,8% de los 517 cambios que se propucieron ejecutar para la vigencia 2019.</t>
  </si>
  <si>
    <t>La STS cuenta con el documento "Diseño Operacional de Transición" con corte a diciembre de 2019, en el cual define una metodología y genera varios escenarios de oferta, lo cual quiere decir, que define un cronograma de entrada de flota nueva de la Fase I y II del Sistema TransMilenio.</t>
  </si>
  <si>
    <t>La STS presentó el 6 de mayo de 2019 a la Contraloría de Bogotá D.C.,  OCI el cronograma de transición de incorporación de flota nueva de la renovación de la Fase I y II del Sistema TransMilenio.</t>
  </si>
  <si>
    <t>La STS cuenta con cuatro informes (4) de Gestión Gestión y seguimiento de nueve (9) proyectos troncales durante la vigencia 2019, para el último informe se evidencia una descripción general de cada proyecto, el estado actual, el cronograma, el avance por periodo trimestral, las metas para el próximo trimestre, y una estrategia de trabajo u hoja de ruta. Lo anterior para cada uno de los proyectos troncales.</t>
  </si>
  <si>
    <t>La STS adelantó en la vigencia 2019, un total de 81 reuniones de cordinación interinstitucional técnica de los proyectos en que participa TMSA de las 166 proyectadas.</t>
  </si>
  <si>
    <t>La STS adelantó en la vigencia 2019, un total de 35 visitas técnicas de los proyectos en que participa TMSA de las 32 proyectadas.</t>
  </si>
  <si>
    <t>La STS adelantó en la vigencia 2019, un total de 87 reuniones de cordinación interinstitucional técnica de los proyectos en que participa TMSA de las 58 proyectadas.</t>
  </si>
  <si>
    <t>La STS adelantó en la vigencia 2019, un total de 159 visitas técnicas de los proyectos en que participa TMSA de las 321 proyectadas.</t>
  </si>
  <si>
    <t>La STS cuenta con cuatro informes (4)  Trimestral de Gestión 68 mejoramientos de Infraestructura durante la vigencia 2019, para el último informe se evidencia una descripción general de cada proyecto, el estado actual, el cronograma, el avance por periodo trimestral, las metas para el próximo trimestre, y una estrategia de trabajo u hoja de ruta. Lo anterior para cada uno de los proyectos troncales.</t>
  </si>
  <si>
    <t>La STS adelantó en la vigencia 2019, un total de 169 reuniones de cordinación interinstitucional técnica de los proyectos en que participa TMSA de las 136 proyectadas.</t>
  </si>
  <si>
    <t>La STS adelantó en la vigencia 2019, un total de 13 visitas técnicas de los proyectos en que participa TMSA de las 24 proyectadas.</t>
  </si>
  <si>
    <t>La STS cuenta con cuatro informes (4)  Trimestral de Gestión infraestructura de soporte a operación - patios del componente zonal durante la vigencia 2019, para el último informe se evidencia una descripción general de cada proyecto, el estado actual, el cronograma, el avance por periodo trimestral, las metas para el próximo trimestre, y una estrategia de trabajo u hoja de ruta. Lo anterior para cada uno de los proyectos troncales.</t>
  </si>
  <si>
    <t>El área menciona que existe un contrato de comodato de gestión para tramitar la prórroga del permiso provisional del derecho de uso de suelo de la reserva vial ALO , no obstante no se recepcionó dicha información</t>
  </si>
  <si>
    <t>Los planes, proyectos y programas se deberán orientar a garantizar la prestación de un servicio de transporte público de pasajeros de calidad, integrado, intermodal y con adecuada infraestructura.</t>
  </si>
  <si>
    <t>Desarrollar e implementar el Sistema Integrado de Transporte Público, en condiciones de calidad, accesibilidad y comodidad, teniendo en cuenta el crecimiento de la ciudad y su dinámica de movilidad.</t>
  </si>
  <si>
    <t>Los usuarios reconocen al Sistema Integrado de Transporte Público por la generación de valor para la ciudad y sus habitantes, y por su aporte al desarrollo de la cultura ciudadana.</t>
  </si>
  <si>
    <t>Nuestro servicio contribuirá al desarrollo de una ciudad sostenible mediante la incorporación al Sistema Integrado de Transporte Público de vehículos con tecnologías limpias, y el fortalecimiento de la Gestión Ambiental Institucional.</t>
  </si>
  <si>
    <t>TRANSMILENIO S.A. orientará sus estrategias a la sostenibilidad y eficiencia en la administración financiera de los recursos del Sistema Integrado de Transporte Público.</t>
  </si>
  <si>
    <t xml:space="preserve">Nuestro Sistema Integrado de Transporte Público contará con soluciones integrales de TIC que permitan eficiencias operacionales, ambientales y de seguridad vial. </t>
  </si>
  <si>
    <t xml:space="preserve">Nuestro actuar corporativo se desarrollará con base en el funcionamiento armónico de nuestra cadena de valor, en procesos y procedimientos eficaces y autorregulados, y en una permanente búsqueda de la excelencia como entidad contratante y ente gestor del Sistema Integrado del Transporte Público. </t>
  </si>
  <si>
    <t xml:space="preserve">DEPENDENCIA QUE LIDERA LA ESTRATEGIA </t>
  </si>
  <si>
    <t>1.1.</t>
  </si>
  <si>
    <t>1.1.1</t>
  </si>
  <si>
    <t>Generar los protocolos de interacción entre TRANSMILENIO S.A. y la Empresa METRO DE BOGOTÁ S.A. para la adecuada prestación del servicio durante la construcción de la primera línea de Metro y la planeación de la integración durante la operación.</t>
  </si>
  <si>
    <t>Subgerencia Técnica</t>
  </si>
  <si>
    <t>1.1.2</t>
  </si>
  <si>
    <t xml:space="preserve">Desarrollar e implementar cambios en el modelo operativo del Sistema Integrado de Transporte Público, considerando entre otros procesos el de su reingeniería, para garantizar la prestación del servicio en términos de calidad para el usuario.
</t>
  </si>
  <si>
    <t>1.1.3</t>
  </si>
  <si>
    <t>Generar los esquemas de implementación de los contratos de concesión con los cuales se busca completar la cobertura del Sistema Integrado de Transporte Público.</t>
  </si>
  <si>
    <t>1.1.4</t>
  </si>
  <si>
    <t xml:space="preserve">Propender por la cobertura de puntos y medios virtuales de venta y recarga del medio de pago. </t>
  </si>
  <si>
    <t>Dirección de TIC´s</t>
  </si>
  <si>
    <t>1.2.</t>
  </si>
  <si>
    <t>Gestionar la operación de los diferentes componentes del Sistema Integrado de Transporte Público bajo parámetros de seguridad y confiabilidad del servicio. Así mismo, controlar y supervisar esa operación. Lo anterior, buscando el mejoramiento continuo de la experiencia de viaje de los usuarios.</t>
  </si>
  <si>
    <t>1.2.1</t>
  </si>
  <si>
    <t>Desarrollar e implementar mecanismos de programación, regulación y control de flota que permitan la prestación de servicio en términos de confiabilidad para el usuario.</t>
  </si>
  <si>
    <t>Direcciones de BRT y Buses</t>
  </si>
  <si>
    <t>1.2.2</t>
  </si>
  <si>
    <t xml:space="preserve">Implementar y fortalecer los mecanismos de inspecciones preventivas para verificar el estado de mantenimiento de la flota de los concesionarios de operación.
</t>
  </si>
  <si>
    <t>1.2.3</t>
  </si>
  <si>
    <t>Velar por el cumplimiento de los planes de mantenimiento.</t>
  </si>
  <si>
    <t>1.2.4</t>
  </si>
  <si>
    <t xml:space="preserve">Diseñar e implementar los planes que permitan adelantar el proceso de reposición de flota atendiendo las definiciones normativas e institucionales.
</t>
  </si>
  <si>
    <t>1.2.5</t>
  </si>
  <si>
    <t>Diseñar e implementar mecanismos que permitan brindar información en tiempo real acerca de la operación del Sistema Integrado de Transporte Público, tanto para el seguimiento operacional como para el usuario.</t>
  </si>
  <si>
    <t xml:space="preserve">Subgerencia Técnica , Direcciones de BRT y Buses
</t>
  </si>
  <si>
    <t>1.2.6</t>
  </si>
  <si>
    <t xml:space="preserve">Adelantar la adecuada supervisión y/o interventoría de los contratos de concesión u operación. </t>
  </si>
  <si>
    <t>Subgerencia Técnica, Direcciones Técnicas</t>
  </si>
  <si>
    <t>1.3.</t>
  </si>
  <si>
    <t>Gestionar el correcto funcionamiento, mantenimiento y mejoramiento de la infraestructura troncal, zonal, cable y demás modos complementarios del Sistema Integrado de Transporte Público, en procura del mejoramiento continuo en la prestación del servicio y la experiencia de viaje de los usuarios del Sistema.</t>
  </si>
  <si>
    <t>1.3.1</t>
  </si>
  <si>
    <t>Adelantar las actividades de seguimiento a los estudios, diseños y construcción de la infraestructura asociada al Sistema Integrado de Transporte Público.</t>
  </si>
  <si>
    <t>1.3.2</t>
  </si>
  <si>
    <t>Gestionar y planificar los recursos para los estudios, diseños y construcción de la infraestructura asociada al Sistema Integrado de Transporte Público.</t>
  </si>
  <si>
    <t>1.3.3</t>
  </si>
  <si>
    <t xml:space="preserve">Mantener en condiciones de calidad, dignidad y comodidad para la prestación del servicio público la infraestructura y el equipamiento complementario que haya sido entregado a TRANSMILENIO S.A. 
</t>
  </si>
  <si>
    <t>Dirección Técnica de Modos Alternativos</t>
  </si>
  <si>
    <t>1.3.4</t>
  </si>
  <si>
    <t xml:space="preserve">Adelantar las actividades para el mantenimiento preventivo y correctivo de la infraestructura asociada al Sistema Integrado de Transporte Público que sea de competencia de TRANSMILENIO S.A.
</t>
  </si>
  <si>
    <t>1.3.5</t>
  </si>
  <si>
    <t>Procurar las condiciones de accesibilidad a personas con discapacidad e integración física en la infraestructura.</t>
  </si>
  <si>
    <t>1.3.6</t>
  </si>
  <si>
    <t xml:space="preserve">Gestionar el aumento de la capacidad y la cobertura de los ciclo-parqueaderos asociados al Sistema Integrado de Transporte Público, de acuerdo con las capacidades identificadas.
</t>
  </si>
  <si>
    <t>1.3.7</t>
  </si>
  <si>
    <t>Adelantar las acciones necesarias para mantener en adecuadas condiciones los elementos que proveen información a los usuarios en los paraderos.</t>
  </si>
  <si>
    <t>1.4.</t>
  </si>
  <si>
    <t>Realizar el análisis y seguimiento a los eventos de inseguridad, convivencia, emergencias y accidentalidad que ocurren en el Sistema Integrado de Transporte Público y que afecten a sus pasajeros, así como lograr una significativa y continua disminución del nivel de evasión, mediante la incorporación de recursos físicos, tecnológicos y humanos apropiados</t>
  </si>
  <si>
    <t>1.4.1</t>
  </si>
  <si>
    <t>Gestionar un sistema de video vigilancia del componente troncal, incluyendo componentes de inteligencia para el monitoreo de la evasión.</t>
  </si>
  <si>
    <t>Dirección Técnica de Seguridad</t>
  </si>
  <si>
    <t>1.4.2</t>
  </si>
  <si>
    <t xml:space="preserve">Gestionar acciones de prevención de siniestros viales, en los diferentes componentes del Sistema Integrado de Transporte Público. </t>
  </si>
  <si>
    <t>1.4.3</t>
  </si>
  <si>
    <t>Realizar la actualización, seguimiento, implementación y divulgación de Planes y/o programas y/o procedimientos para la prevención, preparación y respuesta ante emergencias, de los procesos de gestión y control de la operación del Sistema Integrado de Transporte Público.</t>
  </si>
  <si>
    <t>1.4.4</t>
  </si>
  <si>
    <t>Definir e implementar un estándar técnico de puertas anti-evasión.</t>
  </si>
  <si>
    <t>1.4.5</t>
  </si>
  <si>
    <t>Implementar un observatorio o sistema de monitoreo de la evasión.</t>
  </si>
  <si>
    <t>1.4.6</t>
  </si>
  <si>
    <t>Desarrollar campañas en torno a la cultura de pago, la sanción y el control social a la evasión como conducta lesiva para el Sistema y sus usuarios tanto en el componente troncal como en el zonal.</t>
  </si>
  <si>
    <t xml:space="preserve">Dirección Técnica de Seguridad
Subgerencia de Atención al Usuario y Comunicaciones
</t>
  </si>
  <si>
    <t>1.4.7</t>
  </si>
  <si>
    <t xml:space="preserve">Gestionar mecanismos de coordinación interinstitucional con el fin de mejorar la seguridad física de los usuarios en el Sistema Integrado de Transporte Público.
</t>
  </si>
  <si>
    <t>1.4.8</t>
  </si>
  <si>
    <t>Realizar la implementación de una estrategia de mediación social del componente troncal del Sistema.</t>
  </si>
  <si>
    <t>Subgerencia de Atención al Usuario y Comunicaciones
Dirección de BRT</t>
  </si>
  <si>
    <t>1.4.9</t>
  </si>
  <si>
    <t xml:space="preserve">Articular acciones de cultura ciudadana que promuevan los buenos comportamientos en el Sistema Integrado de Transporte Público.
</t>
  </si>
  <si>
    <t>Subgerencia de Atención al Usuario y Comunicaciones</t>
  </si>
  <si>
    <t>1.4.10</t>
  </si>
  <si>
    <t>Implementar y fortalecer los mecanismos de inspecciones preventivas para verificar el cumplimiento de las normas de seguridad operacional por parte de los concesionarios de operación</t>
  </si>
  <si>
    <t>1.4.11</t>
  </si>
  <si>
    <t>Realizar seguimiento a la implementación, actualización y divulgación de los planes estratégicos de seguridad vial de los concesionarios de operación</t>
  </si>
  <si>
    <t>2.1.</t>
  </si>
  <si>
    <t>Mejorar la experiencia del viaje del usuario mediante eficaces canales de comunicación y promoción del cumplimiento del manual del usuario, en busca de transformar el comportamiento de los usuarios dentro del Sistema Integrado de Transporte Público.</t>
  </si>
  <si>
    <t>2.1.1</t>
  </si>
  <si>
    <t xml:space="preserve">Estructurar, diseñar e implementar una estrategia de construcción de valor de marca que funcione como “columna vertebral” de la organización y que permita vincular a toda la cadena de valor interna y extendida del Sistema Integrado de Transporte Público de la ciudad, generando sentido de apropiación interno y un posicionamiento de TRANSMILENIO S.A. en la ciudadanía. </t>
  </si>
  <si>
    <t>2.1.2</t>
  </si>
  <si>
    <t xml:space="preserve">Consolidar una estrategia de cultura ciudadana para el Sistema Integrado de Transporte Público de Bogotá.
</t>
  </si>
  <si>
    <t>2.1.3</t>
  </si>
  <si>
    <t>Articular la formulación, estructuración, diseño e implementación de un programa de responsabilidad social empresarial para el Sistema Integrado de Transporte Público.</t>
  </si>
  <si>
    <t>2.1.4</t>
  </si>
  <si>
    <t>Establecer mecanismos de participación y mejoramiento continuo para los diferentes actores del Sistema Integrado de Transporte Público e implementar las acciones derivadas de éstos</t>
  </si>
  <si>
    <t>2.1.5</t>
  </si>
  <si>
    <t xml:space="preserve">Formular e implementar una estrategia integral de servicio al usuario, que permitan entre otros el fortalecimiento de los canales de atención al usuario a través de medios accesibles e inclusivos, que garanticen a todo el tipo de población poder interponer sus PQRS.
</t>
  </si>
  <si>
    <t>2.1.6</t>
  </si>
  <si>
    <t>Implementar mecanismos que permitan transmitir a los usuarios información oportuna, clara y veraz sobre novedades en la operación del Sistema Integrado de Transporte Público.</t>
  </si>
  <si>
    <t>2.1.7</t>
  </si>
  <si>
    <t>Adelantar procesos de rendición de cuentas con participación ciudadana</t>
  </si>
  <si>
    <t>2.1.8</t>
  </si>
  <si>
    <t>Diseñar e implementar la política de comunicación interna</t>
  </si>
  <si>
    <t>3.1.</t>
  </si>
  <si>
    <t xml:space="preserve">Formular e implementar los mecanismos y herramientas para la inclusión gradual de tecnologías limpias en la operación del Sistema Integrado de Transporte Público.
</t>
  </si>
  <si>
    <t>3.1.1</t>
  </si>
  <si>
    <t>Implementar mecanismos y herramientas necesarias para la incorporación al Sistema Integrado de Transporte Público de vehículos con tecnologías limpias.</t>
  </si>
  <si>
    <t xml:space="preserve">Oficina Asesora de Planeación </t>
  </si>
  <si>
    <t>3.1.2</t>
  </si>
  <si>
    <t xml:space="preserve">Adelantar el seguimiento al desempeño ambiental de las tecnologías limpias incorporadas. </t>
  </si>
  <si>
    <t>3.2.</t>
  </si>
  <si>
    <t xml:space="preserve">Promover el uso de modos alternativos de transporte.
</t>
  </si>
  <si>
    <t>3.2.1</t>
  </si>
  <si>
    <t>Ejecutar las acciones necesarias para promover el uso de los modos alternativos de transporte que sean complementarios al Sistema Integrado de Transporte Público.</t>
  </si>
  <si>
    <t>Oficina Asesora de Planeación, Subgerencia de Atención al Usuario y Comunicaciones 
Dirección Técnica de Modos Alternativos</t>
  </si>
  <si>
    <t>3.2.2</t>
  </si>
  <si>
    <t>Adelantar acciones para fomentar la intermodalidad en el uso del Sistema Integrado de Transporte Público bajo condiciones de eficiencia y seguridad.</t>
  </si>
  <si>
    <t>Oficina Asesora de Planeación ,Subgerencia de Atención al Usuario y Comunicaciones 
Dirección Técnica de Modos Alternativos</t>
  </si>
  <si>
    <t>3.3</t>
  </si>
  <si>
    <t xml:space="preserve">Generar una cultura de protección del ambiente.
</t>
  </si>
  <si>
    <t>3.3.1</t>
  </si>
  <si>
    <t>Adelantar proyectos de innovación y transformación ambiental en Infraestructura.</t>
  </si>
  <si>
    <t>3.3.2</t>
  </si>
  <si>
    <t>Implementar y mantener el Plan Institucional de Gestión Ambiental y el Plan de Acción Cuatrienal Ambiental.</t>
  </si>
  <si>
    <t>4.1</t>
  </si>
  <si>
    <t>Diseñar e implementar un modelo tarifario, de tal forma que permita un adecuado equilibrio entre la sostenibilidad del Sistema Integrado de Transporte Público y accesibilidad financiera para el usuario.</t>
  </si>
  <si>
    <t>4.1.1</t>
  </si>
  <si>
    <t>Gestionar los recursos necesarios para el plan financiero que soporta la gestión institucional.</t>
  </si>
  <si>
    <t xml:space="preserve">Dirección Corporativa
Oficina Asesora de Planeación </t>
  </si>
  <si>
    <t>4.1.2</t>
  </si>
  <si>
    <t xml:space="preserve">Participar en la adecuada implementación desde el punto de vista tarifario, de las nuevas fases del Sistema y nuevos modos de transporte.
</t>
  </si>
  <si>
    <t>Subgerencia Económica</t>
  </si>
  <si>
    <t>4.1.3</t>
  </si>
  <si>
    <t xml:space="preserve">Gestionar que las tarifas que se cobren por la prestación del servicio, sumadas a otras fuentes de pago de origen territorial, si las hubiere, sean suficientes para cubrir los costos de operación, administración, mantenimiento, y reposición de los equipos.
</t>
  </si>
  <si>
    <t>4.1.4</t>
  </si>
  <si>
    <t xml:space="preserve">Promover la accesibilidad financiera al Sistema Integrado de Transporte Público a población en condición de vulnerabilidad. 
</t>
  </si>
  <si>
    <t>Subgerencia Económica 
Dirección Técnica de Modos Alternativos</t>
  </si>
  <si>
    <t>4.1.5</t>
  </si>
  <si>
    <t xml:space="preserve">Participar en la estructuración financiera y económica de nuevos proyectos relacionados con el Sistema Integrado de Transporte Público.
</t>
  </si>
  <si>
    <t>4.1.6</t>
  </si>
  <si>
    <t>Realizar los estudios económicos y financieros que permitan orientar la toma de decisiones por parte de la entidad.</t>
  </si>
  <si>
    <t>4.2</t>
  </si>
  <si>
    <t>Obtener Ingresos para TRANSMILENIO S.A. por la explotación comercial de los diferentes componentes del Sistema Integrado de Transporte Público.</t>
  </si>
  <si>
    <t>4.2.1</t>
  </si>
  <si>
    <t>Desarrollar un plan de mercadeo encaminado a un adecuado posicionamiento de nuestra marca, un eficaz modelo de relacionamiento y un fortalecimiento en la comercialización de nuestro portafolio de productos y servicios</t>
  </si>
  <si>
    <t>Subgerencia de Desarrollo de Negocios</t>
  </si>
  <si>
    <t>4.2.2</t>
  </si>
  <si>
    <t xml:space="preserve">Identificar e implementar nuevas oportunidades de negocio o ingresos asociados a la explotación comercial de los diferentes componentes del Sistema Integrado de Transporte Público, tales como la explotación de la infraestructura y la explotación inmobiliaria.
</t>
  </si>
  <si>
    <t>4.2.3</t>
  </si>
  <si>
    <t>Implementar y ejecutar un modelo de relacionamiento comercial de TRANSMILENIO S.A.</t>
  </si>
  <si>
    <t>5.1</t>
  </si>
  <si>
    <t>Desarrollar e implementar una plataforma tecnológica soportada en soluciones tipo ITS (Intelligent Transport Systems) que permitan gestionar la información resultante de la cadena de valor de la entidad bajo estándares de disponibilidad, confiabilidad y seguridad.</t>
  </si>
  <si>
    <t>5.1.1</t>
  </si>
  <si>
    <t xml:space="preserve">Consolidar una plataforma tecnológica que permita la captura estratégica del Big Data producido por el Sistema Integrado de Transporte Público y asegure su transformación a Smart Data, de manera alineada con los sistemas de movilidad y gobernanza de la ciudad. </t>
  </si>
  <si>
    <t>5.1.2</t>
  </si>
  <si>
    <t xml:space="preserve">Implementar en los procesos operativos estrategias de ITS, de tal forma que la empresa esté a la vanguardia con los avances de este campo a nivel mundial.
</t>
  </si>
  <si>
    <t>5.1.3</t>
  </si>
  <si>
    <t xml:space="preserve">Implementar una plataforma de almacenamiento en la nube con estándares de seguridad, que esté disponible para utilización de los usuarios. 
</t>
  </si>
  <si>
    <t>5.1.4</t>
  </si>
  <si>
    <t>Propender por la interoperabilidad del Sistema Integrado de Transporte Público.</t>
  </si>
  <si>
    <t>5.1.5</t>
  </si>
  <si>
    <t xml:space="preserve">Gestionar el sistema integrado de recaudo, control, información y servicio al usuario. 
</t>
  </si>
  <si>
    <t>6.1</t>
  </si>
  <si>
    <t xml:space="preserve">Implementar un modelo de gestión institucional que permita cumplir el direccionamiento estratégico de la entidad.
</t>
  </si>
  <si>
    <t>6.1.1</t>
  </si>
  <si>
    <t xml:space="preserve">Implementar herramientas para el mejoramiento continuo de los procesos. </t>
  </si>
  <si>
    <t>6.1.2</t>
  </si>
  <si>
    <t xml:space="preserve">Diseñar e implementar una estrategia de documentación que permita la descripción detallada de las diferentes operaciones del que hacer institucional y se convierta en el pilar de la memoria institucional.
</t>
  </si>
  <si>
    <t>6.1.3</t>
  </si>
  <si>
    <t xml:space="preserve">Definir e implementar un modelo de medición sistemático e integral que permita el monitoreo permanente del que hacer institucional.
</t>
  </si>
  <si>
    <t>6.1.4</t>
  </si>
  <si>
    <t xml:space="preserve">Diseñar e implementar una estrategia de revisión, ajuste, control y reporte permanente de las herramientas de planeación disponibles.
</t>
  </si>
  <si>
    <t>6.1.5</t>
  </si>
  <si>
    <t xml:space="preserve">Implementar un modelo de gestión integral del riesgo que salvaguarde los intereses de TRANSMILENIO S.A. en el desarrollo de su Objeto Social. Tal modelo debe comprender la generación de una cultura del riesgo, la identificación, tratamiento y monitoreo de los mismos.
</t>
  </si>
  <si>
    <t>6.1.6</t>
  </si>
  <si>
    <t xml:space="preserve">Implementar una Estrategia de Continuidad de Negocio. 
</t>
  </si>
  <si>
    <t>6.1.7</t>
  </si>
  <si>
    <t>Desarrollar una cultura organizacional de probidad, transparencia y rechazo a la corrupción.</t>
  </si>
  <si>
    <t>6.1.8</t>
  </si>
  <si>
    <t xml:space="preserve">Implementar los mecanismos necesarios que aseguren la sostenibilidad y el correcto funcionamiento de sistema de control interno de TRANSMILENIO S.A. soportado en la ejecución de políticas y procedimientos por parte de las tres líneas de defensa definidas en la entidad. </t>
  </si>
  <si>
    <t>Todas las Dependencias 
Oficina Asesora de Planeación 
Oficina de Control Interno 
Gestión de Asuntos disciplinarios</t>
  </si>
  <si>
    <t>6.2</t>
  </si>
  <si>
    <t>Incrementar y consolidar el conocimiento técnico sobre el transporte público urbano intermodal, de tal forma que la organización mantenga el liderazgo técnico en este campo</t>
  </si>
  <si>
    <t>6.2.1</t>
  </si>
  <si>
    <t xml:space="preserve">Gestionar planes de innovación y desarrollo a través del comité de gestión del conocimiento y la innovación. 
</t>
  </si>
  <si>
    <t xml:space="preserve">Dirección de TIC´s, Dirección Corporativa, Oficina Asesora de Planeación </t>
  </si>
  <si>
    <t>6.2.2</t>
  </si>
  <si>
    <t xml:space="preserve">Generar alianzas estratégicas con instituciones académicas, para hacer investigaciones y/o acciones sobre transporte masivo. </t>
  </si>
  <si>
    <t>Dirección de TIC´s, Dirección Corporativa, Oficina Asesora de Planeación , Subgerencia de Desarrollo de Negocios</t>
  </si>
  <si>
    <t>6.2.3</t>
  </si>
  <si>
    <t>Diseñar e implementar un plan de formación constante en competencias.</t>
  </si>
  <si>
    <t xml:space="preserve">Dirección Corporativa
</t>
  </si>
  <si>
    <t>6.3</t>
  </si>
  <si>
    <t xml:space="preserve">Implementar los mecanismos que garanticen que la entidad cuente con los recursos necesarios para atender su rol funcional.
	</t>
  </si>
  <si>
    <t>6.3.1</t>
  </si>
  <si>
    <t xml:space="preserve">Implementar los mecanismos que garanticen una estructura organizacional de TRANSMILENIO S.A. acorde al rol funcional de la entidad
</t>
  </si>
  <si>
    <t>6.3.2</t>
  </si>
  <si>
    <t>Diseñar e implementar planes y programas que conduzcan al mejoramiento y calidad de vida laboral.</t>
  </si>
  <si>
    <t>6.3.3</t>
  </si>
  <si>
    <t xml:space="preserve">Implementar un modelo de identificación y tratamiento integral de apoyo logístico.
</t>
  </si>
  <si>
    <t>6.3.4</t>
  </si>
  <si>
    <t>Implementar los mecanismos para mantener los estándares requeridos para el tratamiento y disposición de la información financiera de la Entidad.</t>
  </si>
  <si>
    <t>6.3.5</t>
  </si>
  <si>
    <t xml:space="preserve">Implementar un esquema de prevención del daño antijurídico y fortalecimiento de la defensa judicial.
</t>
  </si>
  <si>
    <t>Subgerencia Jurídica</t>
  </si>
  <si>
    <t>6.3.6</t>
  </si>
  <si>
    <t>Implementar mecanismos que permitan proveer, mantener y hacer uso eficiente de los recursos de la entidad bajo los parámetros legales vigentes.</t>
  </si>
  <si>
    <t>6.3.7</t>
  </si>
  <si>
    <t xml:space="preserve">Desarrollar una herramienta tecnológica que sistematice y permita la consulta por parte de todos los funcionarios de la entidad de los conceptos y actos jurídicos internos de la entidad.
</t>
  </si>
  <si>
    <t>6.3.8</t>
  </si>
  <si>
    <t>Diseñar y mantener un esquema de control para realizar seguimiento permanente a la gestión contractual de la empresa (Administración de Concesiones y contratos de operación), incluyendo la definición e implementación de una metodología de transición por finalización de concesiones.</t>
  </si>
  <si>
    <t xml:space="preserve">Dirección Corporativa
Subgerencia Jurídica </t>
  </si>
  <si>
    <r>
      <rPr>
        <u/>
        <sz val="10"/>
        <color theme="1"/>
        <rFont val="Bahnschrift Light Condensed"/>
        <family val="2"/>
      </rPr>
      <t>Componente Troncal</t>
    </r>
    <r>
      <rPr>
        <sz val="10"/>
        <color theme="1"/>
        <rFont val="Bahnschrift Light Condensed"/>
        <family val="2"/>
      </rPr>
      <t xml:space="preserve">
Plena demanda: si el porcentaje de variación oscila entre 0% y 3,5% : se considera una efectividad del 100%. Si el porcentaje de variación oscila entre 3,6% y 8,25% : se considera una efectividad del 80%. Un porcentaje superior a 8,25% se considera efectividad por debajo del 70%
</t>
    </r>
    <r>
      <rPr>
        <u/>
        <sz val="10"/>
        <color theme="1"/>
        <rFont val="Bahnschrift Light Condensed"/>
        <family val="2"/>
      </rPr>
      <t>Componente Zonal</t>
    </r>
    <r>
      <rPr>
        <sz val="10"/>
        <color theme="1"/>
        <rFont val="Bahnschrift Light Condensed"/>
        <family val="2"/>
      </rPr>
      <t xml:space="preserve">
Plena demanda y estacional: si el porcentaje de variación oscila entre 0% y 4% : se considera una efectividad del 100%. Si el porcentaje de variación oscila entre 4,1% y 8,5% : se considera una efectividad del 90%. Si el porcentaje de variación oscila entre 8,6% y 12,5% : se considera una efectividad del 80%.Un porcentaje superior a 12,5% se considera efectividad por debajo del 70%</t>
    </r>
  </si>
  <si>
    <r>
      <t>Para este i</t>
    </r>
    <r>
      <rPr>
        <sz val="10"/>
        <color theme="1"/>
        <rFont val="Bahnschrift Light Condensed"/>
        <family val="2"/>
      </rPr>
      <t>ndicador su periodicidad es mensual. No obstante, el reporte de los tres meses transcurridos se realizó a la Oficina Asesora de Planeación en el mes de abril esto en cumplimiento del primer trimestre de lo corrido del año.
Revisar y ajustar la fórmula del indicador  ya que esta se encuentra invertida en la ficha correspondiente.</t>
    </r>
  </si>
  <si>
    <t>Compromiso PAI - STS</t>
  </si>
  <si>
    <t>El compromiso se alinea con los objetivos y lineamientos corporativos?</t>
  </si>
  <si>
    <t>STSP2 Desarrollar la planificación técnica del Sistema a corto, mediano y largo plazo a través de la formulación del Plan Marco de la Entidad.</t>
  </si>
  <si>
    <t>STSP3 Definir estrategia y establecer el plan de implementación de la red de transporte  que permita migrar del Esquema Provisional al SITP.</t>
  </si>
  <si>
    <t>STSP1 Gestionar, monitorear y optimizar la implementación de los contratos de operación del Sistema. 
STSP2 Desarrollar la planificación técnica del Sistema a corto, mediano y largo plazo a través de la formulación del Plan Marco de la Entidad.
STSP3 Definir estrategia y establecer el plan de implementación de la red de transporte  que permita migrar del Esquema Provisional al SITP.
STSP4 Reemplazar la flota para la operación troncal de los actuales contratos de la Fase I y II del Sistema TransMilenio</t>
  </si>
  <si>
    <t>STSP1
STSP2
STSP3
STSP4</t>
  </si>
  <si>
    <t>STSP4 Reemplazar la flota para la operación troncal de los actuales contratos de la Fase I y II del Sistema TransMilenio</t>
  </si>
  <si>
    <t>STSP3 Definir estrategia y establecer el plan de implementación de la red de transporte  que permita migrar del Esquema Provisional al SITP.
STSP4 Reemplazar la flota para la operación troncal de los actuales contratos de la Fase I y II del Sistema TransMilenio</t>
  </si>
  <si>
    <t>STSP3
STSP4</t>
  </si>
  <si>
    <t>STSP2 Desarrollar la planificación técnica del Sistema a corto, mediano y largo plazo a través de la formulación del Plan Marco de la Entidad.
STSP5 Planear, gestionar y acompañar los proyectos de ampliación, expansión y mejoramiento de infraestructura del Sistema.</t>
  </si>
  <si>
    <t>STSP2
STSP5</t>
  </si>
  <si>
    <t>Código PAI - STS</t>
  </si>
  <si>
    <t>Código Estrategias PAI - STS</t>
  </si>
  <si>
    <t>Las estrategias del PAI - STS se alinean con la plataforma estratégica?</t>
  </si>
  <si>
    <t>LINEAMIENTOS CORPORATIVOS PLATAFORMA ESTRATÉGICA</t>
  </si>
  <si>
    <t>OBJETIVOS ESPECIFICOS PLATAFORMA ESTRATÉGICA</t>
  </si>
  <si>
    <t>ESTRATEGIAS PLATAFORMA ESTRATÉGICA</t>
  </si>
  <si>
    <t>STSP1
STSP3</t>
  </si>
  <si>
    <t>STSP1 Gestionar, monitorear y optimizar la implementación de los contratos de operación del Sistema. 
STSP3 Definir estrategia y establecer el plan de implementación de la red de transporte  que permita migrar del Esquema Provisional al SITP.</t>
  </si>
  <si>
    <t>STSP5 Planear, gestionar y acompañar los proyectos de ampliación, expansión y mejoramiento de infraestructura del Sistema.</t>
  </si>
  <si>
    <t>Dirigir los estudios sobre integración física y operativa de los sistemas de transporte público a cargo de la Empresa, así como sobre su expansión y adecuación, incluyendo nuevos modos y tecnologías de transporte que cumplan con las expectativas de necesidades y demanda.</t>
  </si>
  <si>
    <t>Definir las estrategias de integración y crecimiento de los sistemas de transporte público a cargo de la Empresa y coordinar con las diferentes entidades distritales su definición, planeación, viabilidad y ejecución.</t>
  </si>
  <si>
    <t>Funciones</t>
  </si>
  <si>
    <t>Establecer los parámetros de programación de servicios a entregar a los concesionarios de los diferentes sistemas de transporte público a cargo de la Empresa.</t>
  </si>
  <si>
    <t>Dirigir los estudios de oferta y demanda del corto, mediano y largo plazo para la operación de los diferentes sistemas de transporte público a cargo de la Empresa y proponer acciones de mejora y ajuste.</t>
  </si>
  <si>
    <t>Liderar la ejecución de las proyecciones de demanda y los análisis estadísticos del sistema.</t>
  </si>
  <si>
    <t>Definir las rutas y servicios de los sistemas de transporte público a cargo de la Empresa en concordancia con los lineamientos de política establecidos por la Secretaría Distrital de movilidad.</t>
  </si>
  <si>
    <r>
      <rPr>
        <b/>
        <sz val="12"/>
        <color theme="1"/>
        <rFont val="Bahnschrift Light Condensed"/>
        <family val="2"/>
      </rPr>
      <t>OBJETO.</t>
    </r>
    <r>
      <rPr>
        <sz val="12"/>
        <color theme="1"/>
        <rFont val="Bahnschrift Light Condensed"/>
        <family val="2"/>
      </rPr>
      <t xml:space="preserve"> La Subgerencia Técnica y de Servicios tendrá como objeto realizar el monitoreo integral y sistemático de la prestación de los servicios de transporte público a cargo de la Empresa, desde la perspectiva técnica y del diseño y planeación del Sistema Integrado de Transporte Público, así como la dirección integrada de la operación y el ajuste de su capacidad técnica.</t>
    </r>
  </si>
  <si>
    <t>Efectuar el seguimiento y la evaluación del modelo operacional de los sistemas de transporte público a cargo de la Empresa y realizar los ajustes y/o actualizaciones a que haya lugar.</t>
  </si>
  <si>
    <t>Dirigir y orientar con las Direcciones Técnicas, los procesos de mejoramiento continuo y optimización de los sistemas de transporte público a cargo de la Empresa.</t>
  </si>
  <si>
    <t>Orientar a la Subgerencia de Desarrollo de Negocios en el desarrollo e implementación de productos, servicios y paquetes adecuados a las necesidades de los clientes y/o usuarios.</t>
  </si>
  <si>
    <t>Revisar y establecer las acciones de mejora del Sistema Integrado de Recaudo, Control e Información y Servicio al Usuario -SIRCI- de acuerdo con las funciones propias de su dependencia, en los términos de los contratos de concesión.</t>
  </si>
  <si>
    <t>Orientar las acciones para la ejecución, mejoramiento y mantenimiento de la infraestructura de los sistemas de transporte público a cargo de la Empresa, con otras autoridades públicas.</t>
  </si>
  <si>
    <t>Gestionar con las entidades competentes del orden distrital, nacional y de la región capital las interfaces del Sistema Integrado de Transporte Público-SlTP y definir nuevas alternativas cordes con las condiciones y la estructura del Sistema.</t>
  </si>
  <si>
    <t>Gestionar, planificar y organizar con las diferentes entidades, la construcción y mantenimiento de proyectos urbanísticos y de infraestructura inherentes al desarrollo del Sistema Integrado de Transporte Público-SlTP.</t>
  </si>
  <si>
    <t>Orientar las estrategias de administración, control y seguimiento de los contratos de concesión, conforme a las funciones propias de su dependencia.</t>
  </si>
  <si>
    <t>Ejecutar las acciones para el mejoramiento y mantenimiento de la infraestructura del Sistema Integrado de Transporte Público a cargo de la Empresa.</t>
  </si>
  <si>
    <t>Definir los mecanismos y estrategias tendientes a la formulación de políticas de seguridad operacional en el Sistema.</t>
  </si>
  <si>
    <t>Entregar a la Subgerencia Económica la información necesaria para el cálculo de la tarifa del Sistema.</t>
  </si>
  <si>
    <t>STSP2
STSP3</t>
  </si>
  <si>
    <t>STSP2
STSP5
STSP3</t>
  </si>
  <si>
    <t>STSP3
STSP4</t>
  </si>
  <si>
    <t xml:space="preserve">
STSP5</t>
  </si>
  <si>
    <t>STSP2 Desarrollar la planificación técnica del Sistema a corto, mediano y largo plazo a través de la formulación del Plan Marco de la Entidad.
STSP3 Definir estrategia y establecer el plan de implementación de la red de transporte  que permita migrar del Esquema Provisional al SITP.</t>
  </si>
  <si>
    <t>STSP2 Desarrollar la planificación técnica del Sistema a corto, mediano y largo plazo a través de la formulación del Plan Marco de la Entidad.
STSP3 Definir estrategia y establecer el plan de implementación de la red de transporte  que permita migrar del Esquema Provisional al SITP.
STSP5 Planear, gestionar y acompañar los proyectos de ampliación, expansión y mejoramiento de infraestructura del Sistema.</t>
  </si>
  <si>
    <t>STSP1 Gestionar, monitorear y optimizar la implementación de los contratos de operación del Sistema.</t>
  </si>
  <si>
    <t>La STS cuenta con un documento ejecutivo denominado Evolución de la Demanda - aumentar el 5% de los viajes del SITP, en el cual se logra evidenciar un reporte de crecimiento de los viajes en el componente zonal, troncal y provisional de 4,03% correspondiente a demandas de días hábiles típicos de operación de 5'490.380 en el 2019, equivalente al 47,03% de los viajes que se realizan en la ciudad.</t>
  </si>
  <si>
    <t>La STS cuenta con cuatro informes (4)  Trimestral de Gestión infraestructura de soporte a operación - patios del componente zonal durante la vigencia 2019, para el último informe se evidencia una descripción general de cada proyecto, el estado actual, el cronograma, el avance por periodo trimestral, las metas para el próximo trimestre, y una estrategia de trabajo u hoja de ruta repecto a los patios temporales Alo Norte, Alo Sur y Sur II. Lo anterior para cada uno de los proyectos troncales.</t>
  </si>
  <si>
    <t>o) Para los tres (3) últimos productos del Plan de Acción de la Subgerencia Técnica y de Servicios correspondientes a: a) Planificar y gestionar los recursos para 97 Estaciones para adelantar acciones de intervención física en mejoramiento y reconfiguración de infraestructura troncal en operación, b) Planificar y gestionar los recursos para 9 PATIOS zonales para la expansión y mejoramiento de la infraestructura zonal, con inversión pública o privada y c) Planificar y gestionar los recursos para 30 Km nuevos de troncal con actividades que incluyen expansión y mejoramiento de la infraestructura troncal necesaria para la operación del Sistema TransMilenio, y de acuerdo con la evaluación de la ejecución de obra de todos los proyectos referenciados anteriormente y calificados en los numerales m, n y o, se asigna un 100% en cumplimiento, ya que la gestión de recursos fue efectiva.</t>
  </si>
  <si>
    <t>Calificación OCI Producto y/o meta PAI.</t>
  </si>
  <si>
    <t>Usuarios beneficiados por mejoras de infraestructura del sistema(un) = s usuarios de la infraestructura implantada en un tiempo t / día (un)</t>
  </si>
  <si>
    <t>ABS (Promedio mensual horas-hombres de toma de información / Promedio horas hombre esperadas en el mes) * 100</t>
  </si>
  <si>
    <t>ABS (Abordajes y/o validaciones reales mes  / Promedio  mes) * 100</t>
  </si>
  <si>
    <t>Medir la efectividad de las tomas de informacion que se realizan como evaluación a los niveles de servicio del sistema, las cuales, son insumo para la planeación del SITP (modelo de transporte).</t>
  </si>
  <si>
    <t>Cuantificar la cantidad de usuarios beneficiados con la implementación y mejora de infraestructura del Sistema Transmilenio</t>
  </si>
  <si>
    <t>100%
100%</t>
  </si>
  <si>
    <t>Se presentó un comportamiento efectivo de acuerdo con los resultados reportados. Según lo definido en la ficha técnica del indicador, si el porcentaje de variación se encuentra entre el 0% y el 12% la efectividad es del 100% y si el porcentaje de variación oscila entre el 13% y 23% se considera una efectividad del 90%. Teniendo en cuenta lo anterior y los porcentajes alcanzados en los trimestres I, II, III y IV y de acuerdo con la verificación efectuada, la dependencia alcanzó un promedio del 100% de cumplimiento superando los valores mínimos aceptables.</t>
  </si>
  <si>
    <t>Matriz de Análisis de Indicadores del Plan de Acción Institucional</t>
  </si>
  <si>
    <t xml:space="preserve"> En la revisión realizada por la Oficina de Control Interno se logró determinar que el reporte que el área realiza a la Oficina Asesora de Planeación de la vigencia 2019 se hizo como se establece en la ficha técnica. Con respecto a la fórmula de medición del indicador, la dependencia asume que la cantidad de usuarios beneficiados con la implementación y mejora de infraestructura del sistema TransMilenio es igual al promedio de demanda de un día hábil típico de operaciones, por esta razón, el reporte del indicador es de 2.471.634, sin embargo, dada la fórmula del indicador (Usuarios beneficiados por mejoras de infraestructura del sistema (un) = Usuarios de la infraestructura implementada en un tiempo T/ día (un)) la Oficina de Control Interno no le puede asignar un porcentaje de cumplimiento a este indicador , dado que no se está considerando la cantidad de proyectos que se realicen, toda vez  que con  la premisa de que cualquier proyecto de infraestructura implementado en el sistema impacta la demanda total, siempre el reporte va ser la demanda promedio día, información que no permite calificar el impacto de un proyecto ni la cantidad de usuarios directos que beneficia, así como tampoco las variaciones de la demanda atribuidas a los nuevos proyectos de infraestructura.. </t>
  </si>
  <si>
    <t>Calificación OCI Actividades</t>
  </si>
  <si>
    <t>Calificación OCI Productos</t>
  </si>
  <si>
    <t xml:space="preserve">% de cumplimiento OCI </t>
  </si>
  <si>
    <t>En la revisión realizada por la Oficina de Control Interno se logró determinar que el reporte que el área realiza a la Oficina Asesora de Planeación de éste entre los meses de enero a diciembre de 2019 se hizo como se establece en la ficha técnica. Se observa que para el componente troncal la efectividad de la proyección 2019 ha sido de en promedio del 97.17%, es de resaltar que en el mes de noviembre la efectividad de la proyección se vio significativamente afectada ya que el sistema troncal tuvo días atípicos de operaciones derivadas de marchas sociales. Por otro lado, se observa que para el componente zonal la efectividad de la proyección 2019 ha sido en promedio del 90.00%, afectándose de manera significativa la proyección del mes de noviembre de 2019 derivado de marchas sociales. Teniendo en cuenta lo anterior teniendo como referencia que el valor mínimo de aceptado del 70% de la efectividad de la proyección de demanda, los porcentajes registrados en los meses de enero a diciembre de 2019 y de acuerdo con la verificación efectuada, la dependencia alcanzó un promedio del 100% de cumplimiento superando los valores mínimos aceptables.</t>
  </si>
  <si>
    <t>Meses plena demanda: Marzo, Abril, Mayo, Agosto, Septiembre, Octubre y Noviembre. Meses Estacionales: Enero, Febrero, Junio, Julio, Diciembre. En el caso que los meses de marzo y abril contengan semana santa se consideraran estacionales.
Componente Troncal
Plena demanda: si el porcentaje de variación oscila entre 0% y 3,5%: se considera una efectividad del 100%. Si el porcentaje de variación oscila entre 3,6% y 8,25%: se considera una efectividad del 80%. Un porcentaje superior a 8,25% se considera efectividad por debajo del 70%Estacional: si el porcentaje de variación oscila entre 0% y 4,5%: se considera una efectividad del 100%. Si el porcentaje de variación oscila entre 4,6% y 10,5%: se considera una efectividad del 80%. Un porcentaje superior a 10,5% se considera efectividad por debajo del 70%..
Componente Zonal
Plena demanda y estacional: si el porcentaje de variación oscila entre 0% y 4%: se considera una efectividad del 100%. Si el porcentaje de variación oscila entre 4,1% y 8,5%: se considera una efectividad del 90%. Si el porcentaje de variación oscila entre 8,6% y 12,5%: se considera una efectividad del 80%. Un porcentaje superior a 12,5% se considera efectividad por debajo del 70%</t>
  </si>
  <si>
    <r>
      <rPr>
        <u/>
        <sz val="10"/>
        <color theme="1"/>
        <rFont val="Arial"/>
        <family val="2"/>
      </rPr>
      <t>Componente Troncal</t>
    </r>
    <r>
      <rPr>
        <sz val="10"/>
        <color theme="1"/>
        <rFont val="Arial"/>
        <family val="2"/>
      </rPr>
      <t xml:space="preserve">
Plena demanda: si el porcentaje de variación oscila entre 0% y 3,5% : se considera una efectividad del 100%. Si el porcentaje de variación oscila entre 3,6% y 8,25% : se considera una efectividad del 80%. Un porcentaje superior a 8,25% se considera efectividad por debajo del 70%
</t>
    </r>
    <r>
      <rPr>
        <u/>
        <sz val="10"/>
        <color theme="1"/>
        <rFont val="Arial"/>
        <family val="2"/>
      </rPr>
      <t>Componente Zonal</t>
    </r>
    <r>
      <rPr>
        <sz val="10"/>
        <color theme="1"/>
        <rFont val="Arial"/>
        <family val="2"/>
      </rPr>
      <t xml:space="preserve">
Plena demanda y estacional: si el porcentaje de variación oscila entre 0% y 4% : se considera una efectividad del 100%. Si el porcentaje de variación oscila entre 4,1% y 8,5% : se considera una efectividad del 90%. Si el porcentaje de variación oscila entre 8,6% y 12,5% : se considera una efectividad del 80%.Un porcentaje superior a 12,5% se considera efectividad por debajo del 70%</t>
    </r>
  </si>
  <si>
    <t>En la revisión realizada por la Oficina de Control Interno se logró determinar que el reporte que el área realiza a la Oficina Asesora de Planeación de éste entre los meses de enero a diciembre de 2019 se hizo como se establece en la ficha técnica, se observa que para los dos (2) semestres reportados el porcentaje de soluciones de infraestructura planificadas es del 100%, por lo cual la dependencia alcanzó un promedio del 100% de cumplimiento superando los valores mínimos aceptables. Específicamente las soluciones de infreestructura corresponden a:
Sem I 2019:
Se requirieron 6 documentos técnicos y se elaboraron 6 documentos técnicos:
1. Infraestructura soporte patios Proyecto Fase V
2. Parámetros Bachué ALO
3. Parámetros Cerros de Oriente
4. Parámetros Alameda El Jardín
5. Parámetros San José
6. Parámetros Casa Blanca Calle 191
PLANIFICACIÓN DE SOLUCIONES DE INFRAESTRUCTURA (%) = (#PROYECTOS PLANIFICADOS / #NECESIDADES REQUERIDAS EN UN TIEMPO T) *100 = (6/6) *100= 100%
Sem II 2019:
Se requirieron 9 documentos técnicos y se elaboraron 9 documentos técnicos:
1. Anexos para las licitaciones de las unidades funcionales para las zonas sin operador del SITP (6)
2. Parámetros Piedra Herrada
3. Parámetros Bosa Autopista Sur
4. Parámetros UDCA
PLANIFICACIÓN DE SOLUCIONES DE INFRAESTRUCTURA (%) = (#PROYECTOS PLANIFICADOS / #NECESIDADES REQUERIDAS EN UN TIEMPO T) *100 = (9/9) *100= 100%"</t>
  </si>
  <si>
    <t>El avance a corte 31 de diciembre de la planeación y gestión de recursos para patios zonales, se estima en 9 patios, priorizados  dentro del Plan de Implementación de la infraestructur de soporte del SITP en su componente zonal, considerando aquellos proyectos con mayor impacto en la operación del componente zonal, es decir, que atienden mayor demanda de pasajeros y otros criterios técnicos, legales y financieros. Los 9 patios zonales priorizados fueron: Gaco, San Jose, Bachué ALO Calle 90, Cerros de Oriente, Alameda Jardín, UDCA, Casablanca, Bosa Autosur y Piedra Herrada.
Durante la vigencia del PDD, se han elaborado los productos, desde el componente normativo, técnico y administrativo que han permitido establecer un marco de referencia para la implementación de la infraestructura definitiva de transporte zonal con la adopción del Decreto 394 de 2019 que adiciona el Plan Maestro de Movilidad. 
Con los productos descritos a continuación se cuenta con las herramientas técnicas, administrativas y normativas necesarias para el desarrollo de la infraestructura de transporte público zonal: Componente de Transporte e Infraestructura. Desarrollado por MoBilLé Consultores S.A.S. Producto finalizado; Componente Normativo, Institucional, Predial e Inmobiliario. Desarrollado por Montaña &amp; Consultores Asociados S.A.S. Producto finalizado; Componente Ambiental y Social. Desarrollado por el grupo de la Subgerencia Técnica y de Servicios y la Subgerencia de Comunicaciones de TMSA. Producto finalizado; Elaboración de la Guia Estandar de Diseño para Patios Zonales del SITP desarrollado por Sigma SAS. Producto finalizado.
Elaboración de parámetros operacionales de los siguientes proyectos: Gaco, San Jose, Bachué ALO Calle 90, Cerros de Oriente, Alameda Jardín, UDCA, Casablanca, Bosa Autosur y Piedra Herrada. Además, se derrollaron las prefactibilidades por parte del IDU de los proyectos: Gaco, Alameda, Cerros de Oriente y San José. 
El avance a corte 31 de diciembre de la planeación y gestión de recursos para patios zonales, se estima en 9 patios, priorizados  dentro del Plan de Implementación de la infraestructur de soporte del SITP en su componente zonal, considerando aquellos proyectos con mayor impacto en la operación del componente zonal, es decir, que atienden mayor demanda de pasajeros y otros criterios técnicos, legales y financieros. Los 9 patios zonales priorizados fueron: Gaco, San Jose, Bachué ALO Calle 90, Cerros de Oriente, Alameda Jardín, UDCA, Casablanca, Bosa Autosur y Piedra Herrada.
Durante la vigencia del PDD, se han elaborado los productos, desde el componente normativo, técnico y administrativo que han permitido establecer un marco de referencia para la implementación de la infraestructura definitiva de transporte zonal con la adopción del Decreto 394 de 2019 que adiciona el Plan Maestro de Movilidad. 
Con los productos descritos a continuación se cuenta con las herramientas técnicas, administrativas y normativas necesarias para el desarrollo de la infraestructura de transporte público zonal: Componente de Transporte e Infraestructura. Desarrollado por MoBilLé Consultores S.A.S. Producto finalizado; Componente Normativo, Institucional, Predial e Inmobiliario. Desarrollado por Montaña &amp; Consultores Asociados S.A.S. Producto finalizado; Componente Ambiental y Social. Desarrollado por el grupo de la Subgerencia Técnica y de Servicios y la Subgerencia de Comunicaciones de TMSA. Producto finalizado; Elaboración de la Guia Estandar de Diseño para Patios Zonales del SITP desarrollado por Sigma SAS. Producto finalizado.
Elaboración de parámetros operacionales de los siguientes proyectos: Gaco, San Jose, Bachué ALO Calle 90, Cerros de Oriente, Alameda Jardín, UDCA, Casablanca, Bosa Autosur y Piedra Herrada. Además, se derrollaron las prefactibilidades por parte del IDU de los proyectos: Gaco, Alameda, Cerros de Oriente y San José. 
Apoyo en la estructuración del proceso licitatorio para la Provisión y Operación de flota de las zonas SITP Fontibón, Suba, Perdomo, Usme, San Cristóbal, Componente de Infraestructura de soporte a la operación – Patios, denominada “Fase 5” adelantada durante el año 2019, estimada en 2 etapas de implementación del SITP, para la provisión y operación de flota remplazo del provisional.
Adicionalmente, se ha continuado con todas las gestiones requeridas con las Entidades Distritales (SDA, SDM,IDIGER, SDP, IDU, EAAB, entre otras), a fin de lograr la validación de los proyectos. 
Una vez adquirido el predio El Gaco, se encuentran en proceso de gestión predial por parte del IDU los polígonos de San José, Alameda Jardín, UDCA, Casablanca, Bosa Autosur, Piedra Herrada y Cerros de Oriente.
El IDU adjudicó las factibilidades de los proyectos de El Gaco y Alameda Jardín a Consorcio Diseños Geo-TCI; San José en estructuración para la Licitación de la elaboración de los estudios técnicos de Factibilidad y Diseños, Cerros de Oriente en evaluación de la capacidad del patio y estudios de recupración geomorfológica del predio; Udca en elaboración concepto de la SDP sobre su utilización por ser suelo rural; Piedra Herrada en adquisición predial; Casablanca y Bosa Autosur en gestión predial.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</si>
</sst>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yyyy;@"/>
    <numFmt numFmtId="165" formatCode="d\-mmm\-yyyy"/>
    <numFmt numFmtId="166" formatCode="dd\-mmm\-yyyy"/>
    <numFmt numFmtId="167" formatCode="0.0%"/>
  </numFmts>
  <fonts count="38" x14ac:knownFonts="1">
    <font>
      <sz val="12"/>
      <color theme="1"/>
      <name val="Arial"/>
      <family val="2"/>
    </font>
    <font>
      <sz val="11"/>
      <color theme="1"/>
      <name val="Calibri"/>
      <family val="2"/>
      <scheme val="minor"/>
    </font>
    <font>
      <sz val="11"/>
      <color theme="1"/>
      <name val="Calibri"/>
      <family val="2"/>
      <scheme val="minor"/>
    </font>
    <font>
      <b/>
      <sz val="9"/>
      <color theme="1"/>
      <name val="Cambria"/>
      <family val="1"/>
    </font>
    <font>
      <sz val="9"/>
      <color theme="1"/>
      <name val="Cambria"/>
      <family val="1"/>
    </font>
    <font>
      <sz val="9"/>
      <name val="Cambria"/>
      <family val="1"/>
    </font>
    <font>
      <sz val="9"/>
      <color theme="1"/>
      <name val="Arial"/>
      <family val="2"/>
    </font>
    <font>
      <b/>
      <sz val="10"/>
      <color theme="1"/>
      <name val="Arial"/>
      <family val="2"/>
    </font>
    <font>
      <sz val="12"/>
      <color theme="1"/>
      <name val="Arial"/>
      <family val="2"/>
    </font>
    <font>
      <sz val="11"/>
      <color theme="1"/>
      <name val="Arial"/>
      <family val="2"/>
    </font>
    <font>
      <sz val="10"/>
      <color theme="1"/>
      <name val="Arial"/>
      <family val="2"/>
    </font>
    <font>
      <b/>
      <sz val="18"/>
      <name val="Arial"/>
      <family val="2"/>
    </font>
    <font>
      <b/>
      <sz val="16"/>
      <color theme="1"/>
      <name val="Arial"/>
      <family val="2"/>
    </font>
    <font>
      <sz val="10"/>
      <name val="Bahnschrift Light Condensed"/>
      <family val="2"/>
    </font>
    <font>
      <sz val="10"/>
      <color theme="1"/>
      <name val="Bahnschrift Light Condensed"/>
      <family val="2"/>
    </font>
    <font>
      <sz val="12"/>
      <color theme="1"/>
      <name val="Bahnschrift Light Condensed"/>
      <family val="2"/>
    </font>
    <font>
      <sz val="9"/>
      <color rgb="FF000000"/>
      <name val="Cambria"/>
      <family val="1"/>
    </font>
    <font>
      <b/>
      <sz val="12"/>
      <color theme="1"/>
      <name val="Bahnschrift Light Condensed"/>
      <family val="2"/>
    </font>
    <font>
      <sz val="14"/>
      <color theme="1"/>
      <name val="Marlett"/>
      <charset val="2"/>
    </font>
    <font>
      <b/>
      <sz val="11"/>
      <color theme="1"/>
      <name val="Cambria"/>
      <family val="1"/>
    </font>
    <font>
      <b/>
      <sz val="14"/>
      <color theme="1"/>
      <name val="Cambria"/>
      <family val="1"/>
    </font>
    <font>
      <b/>
      <sz val="10"/>
      <color theme="1"/>
      <name val="Cambria"/>
      <family val="1"/>
    </font>
    <font>
      <sz val="11"/>
      <color theme="1"/>
      <name val="Cambria"/>
      <family val="1"/>
    </font>
    <font>
      <b/>
      <sz val="22"/>
      <color rgb="FF0000FF"/>
      <name val="Cambria"/>
      <family val="1"/>
    </font>
    <font>
      <sz val="9"/>
      <color theme="1"/>
      <name val="Calibri"/>
      <family val="2"/>
      <scheme val="minor"/>
    </font>
    <font>
      <sz val="11"/>
      <color indexed="8"/>
      <name val="Calibri"/>
      <family val="2"/>
      <scheme val="minor"/>
    </font>
    <font>
      <sz val="11"/>
      <name val="Calibri"/>
      <family val="2"/>
      <scheme val="minor"/>
    </font>
    <font>
      <sz val="12"/>
      <name val="Bahnschrift Light Condensed"/>
      <family val="2"/>
    </font>
    <font>
      <b/>
      <sz val="12"/>
      <name val="Bahnschrift Light Condensed"/>
      <family val="2"/>
    </font>
    <font>
      <u/>
      <sz val="10"/>
      <color theme="1"/>
      <name val="Bahnschrift Light Condensed"/>
      <family val="2"/>
    </font>
    <font>
      <b/>
      <sz val="12"/>
      <color theme="1"/>
      <name val="Arial"/>
      <family val="2"/>
    </font>
    <font>
      <sz val="10"/>
      <name val="Arial"/>
      <family val="2"/>
    </font>
    <font>
      <u/>
      <sz val="10"/>
      <color theme="1"/>
      <name val="Arial"/>
      <family val="2"/>
    </font>
    <font>
      <b/>
      <sz val="10"/>
      <name val="Arial"/>
      <family val="2"/>
    </font>
    <font>
      <b/>
      <sz val="28"/>
      <color theme="1"/>
      <name val="Arial"/>
      <family val="2"/>
    </font>
    <font>
      <b/>
      <sz val="12"/>
      <name val="Arial"/>
      <family val="2"/>
    </font>
    <font>
      <sz val="12"/>
      <name val="Arial"/>
      <family val="2"/>
    </font>
    <font>
      <sz val="14"/>
      <color theme="1"/>
      <name val="Webdings"/>
      <family val="1"/>
      <charset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66FF"/>
        <bgColor indexed="64"/>
      </patternFill>
    </fill>
    <fill>
      <patternFill patternType="solid">
        <fgColor rgb="FFFF99FF"/>
        <bgColor indexed="64"/>
      </patternFill>
    </fill>
    <fill>
      <patternFill patternType="solid">
        <fgColor rgb="FFFFCCFF"/>
        <bgColor indexed="64"/>
      </patternFill>
    </fill>
    <fill>
      <patternFill patternType="solid">
        <fgColor theme="5" tint="0.79998168889431442"/>
        <bgColor indexed="64"/>
      </patternFill>
    </fill>
    <fill>
      <patternFill patternType="solid">
        <fgColor rgb="FFEAEAEA"/>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indexed="64"/>
      </bottom>
      <diagonal/>
    </border>
    <border>
      <left style="thin">
        <color auto="1"/>
      </left>
      <right style="thin">
        <color auto="1"/>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auto="1"/>
      </top>
      <bottom style="medium">
        <color auto="1"/>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diagonal/>
    </border>
    <border>
      <left style="thin">
        <color auto="1"/>
      </left>
      <right/>
      <top/>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s>
  <cellStyleXfs count="10">
    <xf numFmtId="0" fontId="0" fillId="0" borderId="0"/>
    <xf numFmtId="0" fontId="2" fillId="0" borderId="0"/>
    <xf numFmtId="9" fontId="2"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1" fillId="0" borderId="0"/>
    <xf numFmtId="9" fontId="1" fillId="0" borderId="0" applyFont="0" applyFill="0" applyBorder="0" applyAlignment="0" applyProtection="0"/>
    <xf numFmtId="0" fontId="25" fillId="0" borderId="0"/>
    <xf numFmtId="9" fontId="25" fillId="0" borderId="0" applyFont="0" applyFill="0" applyBorder="0" applyAlignment="0" applyProtection="0"/>
  </cellStyleXfs>
  <cellXfs count="277">
    <xf numFmtId="0" fontId="0" fillId="0" borderId="0" xfId="0"/>
    <xf numFmtId="0" fontId="4" fillId="0" borderId="0" xfId="1" applyFont="1" applyAlignment="1" applyProtection="1">
      <alignment vertical="center"/>
      <protection locked="0"/>
    </xf>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wrapText="1"/>
    </xf>
    <xf numFmtId="0" fontId="3" fillId="3" borderId="4" xfId="1" applyFont="1" applyFill="1" applyBorder="1" applyAlignment="1" applyProtection="1">
      <alignment horizontal="center" vertical="center" wrapText="1"/>
    </xf>
    <xf numFmtId="0" fontId="9" fillId="2" borderId="0" xfId="3" applyFont="1" applyFill="1" applyAlignment="1">
      <alignment vertical="center"/>
    </xf>
    <xf numFmtId="0" fontId="9" fillId="2" borderId="0" xfId="3" applyFont="1" applyFill="1" applyAlignment="1">
      <alignment vertical="center" wrapText="1"/>
    </xf>
    <xf numFmtId="0" fontId="9" fillId="2" borderId="0" xfId="3" applyFont="1" applyFill="1" applyAlignment="1">
      <alignment horizontal="center" vertical="center" wrapText="1"/>
    </xf>
    <xf numFmtId="0" fontId="9" fillId="2" borderId="0" xfId="3" applyFont="1" applyFill="1" applyAlignment="1">
      <alignment horizontal="center" vertical="center"/>
    </xf>
    <xf numFmtId="0" fontId="7" fillId="2" borderId="10" xfId="3" applyFont="1" applyFill="1" applyBorder="1" applyAlignment="1">
      <alignment horizontal="center" vertical="center" wrapText="1"/>
    </xf>
    <xf numFmtId="0" fontId="7" fillId="2" borderId="5"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0" xfId="3" applyFont="1" applyFill="1" applyAlignment="1">
      <alignment horizontal="center" vertical="center"/>
    </xf>
    <xf numFmtId="0" fontId="10" fillId="2" borderId="0" xfId="3" applyFont="1" applyFill="1" applyAlignment="1">
      <alignment vertical="center"/>
    </xf>
    <xf numFmtId="0" fontId="13" fillId="0" borderId="5" xfId="1" applyFont="1" applyFill="1" applyBorder="1" applyAlignment="1" applyProtection="1">
      <alignment horizontal="justify" vertical="center" wrapText="1"/>
    </xf>
    <xf numFmtId="9" fontId="13" fillId="2" borderId="5" xfId="1" applyNumberFormat="1" applyFont="1" applyFill="1" applyBorder="1" applyAlignment="1" applyProtection="1">
      <alignment horizontal="center" vertical="center" wrapText="1"/>
    </xf>
    <xf numFmtId="14" fontId="14" fillId="2" borderId="5" xfId="1" applyNumberFormat="1" applyFont="1" applyFill="1" applyBorder="1" applyAlignment="1" applyProtection="1">
      <alignment horizontal="center" vertical="center" wrapText="1"/>
    </xf>
    <xf numFmtId="9" fontId="14" fillId="0" borderId="5" xfId="1" applyNumberFormat="1" applyFont="1" applyFill="1" applyBorder="1" applyAlignment="1" applyProtection="1">
      <alignment horizontal="center" vertical="center"/>
      <protection locked="0"/>
    </xf>
    <xf numFmtId="9" fontId="14" fillId="0" borderId="12" xfId="1" applyNumberFormat="1" applyFont="1" applyFill="1" applyBorder="1" applyAlignment="1" applyProtection="1">
      <alignment horizontal="center" vertical="center" wrapText="1"/>
      <protection locked="0"/>
    </xf>
    <xf numFmtId="0" fontId="14" fillId="0" borderId="1" xfId="1" applyFont="1" applyFill="1" applyBorder="1" applyAlignment="1" applyProtection="1">
      <alignment horizontal="justify" vertical="center" wrapText="1"/>
    </xf>
    <xf numFmtId="9" fontId="13" fillId="2" borderId="1" xfId="1" applyNumberFormat="1" applyFont="1" applyFill="1" applyBorder="1" applyAlignment="1" applyProtection="1">
      <alignment horizontal="center" vertical="center" wrapText="1"/>
    </xf>
    <xf numFmtId="14" fontId="14" fillId="2" borderId="1" xfId="1" applyNumberFormat="1" applyFont="1" applyFill="1" applyBorder="1" applyAlignment="1" applyProtection="1">
      <alignment horizontal="center" vertical="center" wrapText="1"/>
    </xf>
    <xf numFmtId="9" fontId="14" fillId="0" borderId="1" xfId="1" applyNumberFormat="1" applyFont="1" applyFill="1" applyBorder="1" applyAlignment="1" applyProtection="1">
      <alignment horizontal="center" vertical="center"/>
      <protection locked="0"/>
    </xf>
    <xf numFmtId="0" fontId="14" fillId="0" borderId="9" xfId="1" applyFont="1" applyFill="1" applyBorder="1" applyAlignment="1" applyProtection="1">
      <alignment horizontal="justify" vertical="center" wrapText="1"/>
    </xf>
    <xf numFmtId="9" fontId="13" fillId="2" borderId="9" xfId="1" applyNumberFormat="1" applyFont="1" applyFill="1" applyBorder="1" applyAlignment="1" applyProtection="1">
      <alignment horizontal="center" vertical="center" wrapText="1"/>
    </xf>
    <xf numFmtId="14" fontId="14" fillId="2" borderId="9" xfId="1" applyNumberFormat="1" applyFont="1" applyFill="1" applyBorder="1" applyAlignment="1" applyProtection="1">
      <alignment horizontal="center" vertical="center" wrapText="1"/>
    </xf>
    <xf numFmtId="9" fontId="14" fillId="0" borderId="9" xfId="1" applyNumberFormat="1" applyFont="1" applyFill="1" applyBorder="1" applyAlignment="1" applyProtection="1">
      <alignment horizontal="center" vertical="center"/>
      <protection locked="0"/>
    </xf>
    <xf numFmtId="0" fontId="14" fillId="0" borderId="0" xfId="0" applyFont="1" applyAlignment="1">
      <alignment vertical="center"/>
    </xf>
    <xf numFmtId="10" fontId="14" fillId="0" borderId="0" xfId="0" applyNumberFormat="1" applyFont="1" applyAlignment="1">
      <alignment horizontal="center" vertical="center" wrapText="1"/>
    </xf>
    <xf numFmtId="9" fontId="14" fillId="0" borderId="0" xfId="0" applyNumberFormat="1" applyFont="1" applyAlignment="1">
      <alignment horizontal="center" vertical="center" wrapText="1"/>
    </xf>
    <xf numFmtId="0" fontId="14" fillId="0" borderId="5" xfId="1" applyFont="1" applyFill="1" applyBorder="1" applyAlignment="1" applyProtection="1">
      <alignment horizontal="justify" vertical="center" wrapText="1"/>
      <protection locked="0"/>
    </xf>
    <xf numFmtId="0" fontId="14" fillId="0" borderId="1" xfId="1" applyFont="1" applyFill="1" applyBorder="1" applyAlignment="1" applyProtection="1">
      <alignment horizontal="justify" vertical="center" wrapText="1"/>
      <protection locked="0"/>
    </xf>
    <xf numFmtId="0" fontId="14" fillId="0" borderId="9" xfId="1" applyFont="1" applyFill="1" applyBorder="1" applyAlignment="1" applyProtection="1">
      <alignment horizontal="justify" vertical="center" wrapText="1"/>
      <protection locked="0"/>
    </xf>
    <xf numFmtId="10" fontId="14" fillId="0" borderId="0" xfId="0" applyNumberFormat="1" applyFont="1" applyAlignment="1">
      <alignment horizontal="justify" vertical="center" wrapText="1"/>
    </xf>
    <xf numFmtId="0" fontId="14" fillId="0" borderId="6" xfId="1" applyFont="1" applyFill="1" applyBorder="1" applyAlignment="1" applyProtection="1">
      <alignment horizontal="justify" vertical="center"/>
      <protection locked="0"/>
    </xf>
    <xf numFmtId="0" fontId="14" fillId="0" borderId="7" xfId="1" applyFont="1" applyFill="1" applyBorder="1" applyAlignment="1" applyProtection="1">
      <alignment horizontal="justify" vertical="center"/>
      <protection locked="0"/>
    </xf>
    <xf numFmtId="0" fontId="14" fillId="0" borderId="11" xfId="1" applyFont="1" applyFill="1" applyBorder="1" applyAlignment="1" applyProtection="1">
      <alignment horizontal="justify" vertical="center"/>
      <protection locked="0"/>
    </xf>
    <xf numFmtId="0" fontId="14" fillId="0" borderId="0" xfId="0" applyFont="1" applyAlignment="1">
      <alignment horizontal="justify" vertical="center"/>
    </xf>
    <xf numFmtId="0" fontId="15" fillId="0" borderId="0" xfId="0" applyFont="1" applyAlignment="1">
      <alignment horizontal="justify" vertical="center"/>
    </xf>
    <xf numFmtId="0" fontId="15" fillId="0" borderId="0" xfId="0" applyFont="1" applyAlignment="1">
      <alignment horizontal="center" vertical="center" wrapText="1"/>
    </xf>
    <xf numFmtId="0" fontId="15" fillId="0" borderId="0" xfId="0" applyFont="1" applyAlignment="1">
      <alignment vertical="center"/>
    </xf>
    <xf numFmtId="0" fontId="15" fillId="0" borderId="1" xfId="0" applyFont="1" applyBorder="1" applyAlignment="1">
      <alignment horizontal="justify" vertical="center"/>
    </xf>
    <xf numFmtId="165" fontId="15" fillId="0" borderId="1" xfId="0" applyNumberFormat="1" applyFont="1" applyBorder="1" applyAlignment="1">
      <alignment horizontal="justify" vertical="center"/>
    </xf>
    <xf numFmtId="0" fontId="17" fillId="5" borderId="1" xfId="0" applyFont="1" applyFill="1" applyBorder="1" applyAlignment="1">
      <alignment horizontal="justify" vertical="center"/>
    </xf>
    <xf numFmtId="9" fontId="15" fillId="0" borderId="1" xfId="5" applyFont="1" applyBorder="1" applyAlignment="1">
      <alignment horizontal="justify" vertical="center"/>
    </xf>
    <xf numFmtId="166" fontId="18" fillId="0" borderId="1" xfId="0" applyNumberFormat="1" applyFont="1" applyFill="1" applyBorder="1" applyAlignment="1">
      <alignment horizontal="center" vertical="center" wrapText="1"/>
    </xf>
    <xf numFmtId="0" fontId="22" fillId="6" borderId="19" xfId="6" applyFont="1" applyFill="1" applyBorder="1" applyAlignment="1" applyProtection="1">
      <alignment horizontal="center" vertical="center"/>
    </xf>
    <xf numFmtId="0" fontId="23" fillId="6" borderId="20" xfId="6" applyFont="1" applyFill="1" applyBorder="1" applyAlignment="1" applyProtection="1">
      <alignment horizontal="center" vertical="center"/>
    </xf>
    <xf numFmtId="0" fontId="1" fillId="6" borderId="21" xfId="6" applyFill="1" applyBorder="1" applyProtection="1"/>
    <xf numFmtId="0" fontId="1" fillId="0" borderId="0" xfId="6"/>
    <xf numFmtId="0" fontId="3" fillId="3" borderId="22" xfId="6" applyFont="1" applyFill="1" applyBorder="1" applyAlignment="1" applyProtection="1">
      <alignment horizontal="center" vertical="center" wrapText="1"/>
      <protection locked="0"/>
    </xf>
    <xf numFmtId="0" fontId="3" fillId="3" borderId="15" xfId="6" applyFont="1" applyFill="1" applyBorder="1" applyAlignment="1" applyProtection="1">
      <alignment horizontal="center" vertical="center" wrapText="1"/>
      <protection locked="0"/>
    </xf>
    <xf numFmtId="0" fontId="3" fillId="3" borderId="23" xfId="6" applyFont="1" applyFill="1" applyBorder="1" applyAlignment="1" applyProtection="1">
      <alignment horizontal="center" vertical="center" wrapText="1"/>
      <protection locked="0"/>
    </xf>
    <xf numFmtId="0" fontId="20" fillId="7" borderId="24" xfId="6" applyFont="1" applyFill="1" applyBorder="1" applyAlignment="1" applyProtection="1">
      <alignment horizontal="center" vertical="center" wrapText="1"/>
    </xf>
    <xf numFmtId="0" fontId="3" fillId="7" borderId="24" xfId="6" applyFont="1" applyFill="1" applyBorder="1" applyAlignment="1" applyProtection="1">
      <alignment horizontal="center" vertical="center" wrapText="1"/>
    </xf>
    <xf numFmtId="0" fontId="4" fillId="0" borderId="0" xfId="6" applyFont="1" applyAlignment="1" applyProtection="1">
      <alignment vertical="center"/>
      <protection locked="0"/>
    </xf>
    <xf numFmtId="0" fontId="3" fillId="4" borderId="25" xfId="6" applyFont="1" applyFill="1" applyBorder="1" applyAlignment="1">
      <alignment horizontal="center" vertical="top"/>
    </xf>
    <xf numFmtId="0" fontId="3" fillId="4" borderId="8" xfId="6" applyFont="1" applyFill="1" applyBorder="1" applyAlignment="1">
      <alignment horizontal="center" vertical="top"/>
    </xf>
    <xf numFmtId="0" fontId="4" fillId="4" borderId="1" xfId="6" applyFont="1" applyFill="1" applyBorder="1" applyAlignment="1" applyProtection="1">
      <alignment horizontal="justify" vertical="center" wrapText="1"/>
    </xf>
    <xf numFmtId="9" fontId="3" fillId="4" borderId="1" xfId="6" applyNumberFormat="1" applyFont="1" applyFill="1" applyBorder="1" applyAlignment="1">
      <alignment horizontal="center" vertical="center"/>
    </xf>
    <xf numFmtId="14" fontId="5" fillId="4" borderId="1" xfId="6" applyNumberFormat="1" applyFont="1" applyFill="1" applyBorder="1" applyAlignment="1" applyProtection="1">
      <alignment horizontal="center" vertical="center" wrapText="1"/>
    </xf>
    <xf numFmtId="0" fontId="4" fillId="4" borderId="9" xfId="6" applyFont="1" applyFill="1" applyBorder="1" applyAlignment="1">
      <alignment horizontal="center" vertical="center" wrapText="1"/>
    </xf>
    <xf numFmtId="0" fontId="4" fillId="4" borderId="8" xfId="6" applyFont="1" applyFill="1" applyBorder="1" applyAlignment="1" applyProtection="1">
      <alignment horizontal="justify" vertical="center" wrapText="1"/>
    </xf>
    <xf numFmtId="0" fontId="4" fillId="4" borderId="8" xfId="6" applyFont="1" applyFill="1" applyBorder="1" applyAlignment="1">
      <alignment vertical="center" wrapText="1"/>
    </xf>
    <xf numFmtId="0" fontId="4" fillId="4" borderId="2" xfId="6" applyFont="1" applyFill="1" applyBorder="1" applyAlignment="1">
      <alignment vertical="center" wrapText="1"/>
    </xf>
    <xf numFmtId="0" fontId="4" fillId="4" borderId="0" xfId="6" applyFont="1" applyFill="1" applyBorder="1" applyAlignment="1">
      <alignment horizontal="justify" vertical="center" wrapText="1"/>
    </xf>
    <xf numFmtId="0" fontId="3" fillId="4" borderId="27" xfId="6" applyFont="1" applyFill="1" applyBorder="1" applyAlignment="1">
      <alignment horizontal="center" vertical="top"/>
    </xf>
    <xf numFmtId="0" fontId="3" fillId="4" borderId="2" xfId="6" applyFont="1" applyFill="1" applyBorder="1" applyAlignment="1">
      <alignment horizontal="center" vertical="top"/>
    </xf>
    <xf numFmtId="0" fontId="16" fillId="4" borderId="1" xfId="6" applyFont="1" applyFill="1" applyBorder="1" applyAlignment="1">
      <alignment horizontal="justify" vertical="center" wrapText="1"/>
    </xf>
    <xf numFmtId="14" fontId="16" fillId="4" borderId="1" xfId="6" applyNumberFormat="1" applyFont="1" applyFill="1" applyBorder="1" applyAlignment="1">
      <alignment horizontal="center" vertical="center" wrapText="1"/>
    </xf>
    <xf numFmtId="0" fontId="4" fillId="4" borderId="1" xfId="6" applyFont="1" applyFill="1" applyBorder="1" applyAlignment="1">
      <alignment horizontal="center" vertical="center" wrapText="1"/>
    </xf>
    <xf numFmtId="10" fontId="4" fillId="4" borderId="9" xfId="6" applyNumberFormat="1" applyFont="1" applyFill="1" applyBorder="1" applyAlignment="1">
      <alignment horizontal="center" vertical="center"/>
    </xf>
    <xf numFmtId="0" fontId="3" fillId="4" borderId="9" xfId="6" applyFont="1" applyFill="1" applyBorder="1" applyAlignment="1">
      <alignment horizontal="center" vertical="top" wrapText="1"/>
    </xf>
    <xf numFmtId="0" fontId="5" fillId="4" borderId="9" xfId="6" applyFont="1" applyFill="1" applyBorder="1" applyAlignment="1" applyProtection="1">
      <alignment horizontal="center" vertical="top" wrapText="1"/>
    </xf>
    <xf numFmtId="0" fontId="5" fillId="4" borderId="9" xfId="6" applyFont="1" applyFill="1" applyBorder="1" applyAlignment="1" applyProtection="1">
      <alignment horizontal="justify" vertical="top" wrapText="1"/>
    </xf>
    <xf numFmtId="0" fontId="5" fillId="4" borderId="9" xfId="6" applyFont="1" applyFill="1" applyBorder="1" applyAlignment="1" applyProtection="1">
      <alignment horizontal="justify" vertical="center" wrapText="1"/>
    </xf>
    <xf numFmtId="0" fontId="5" fillId="4" borderId="1" xfId="6" applyFont="1" applyFill="1" applyBorder="1" applyAlignment="1" applyProtection="1">
      <alignment horizontal="justify" vertical="center" wrapText="1"/>
    </xf>
    <xf numFmtId="0" fontId="1" fillId="4" borderId="8" xfId="6" applyFill="1" applyBorder="1" applyAlignment="1">
      <alignment horizontal="center"/>
    </xf>
    <xf numFmtId="0" fontId="1" fillId="4" borderId="8" xfId="6" applyFill="1" applyBorder="1" applyAlignment="1">
      <alignment horizontal="center" vertical="center"/>
    </xf>
    <xf numFmtId="0" fontId="24" fillId="4" borderId="8" xfId="6" applyFont="1" applyFill="1" applyBorder="1" applyAlignment="1">
      <alignment horizontal="center"/>
    </xf>
    <xf numFmtId="0" fontId="4" fillId="4" borderId="30" xfId="6" applyFont="1" applyFill="1" applyBorder="1" applyAlignment="1">
      <alignment horizontal="center" vertical="center" wrapText="1"/>
    </xf>
    <xf numFmtId="0" fontId="1" fillId="4" borderId="2" xfId="6" applyFill="1" applyBorder="1" applyAlignment="1">
      <alignment horizontal="center" vertical="center"/>
    </xf>
    <xf numFmtId="0" fontId="1" fillId="4" borderId="8" xfId="6" applyFill="1" applyBorder="1"/>
    <xf numFmtId="0" fontId="4" fillId="4" borderId="1" xfId="6" applyFont="1" applyFill="1" applyBorder="1" applyAlignment="1">
      <alignment horizontal="justify" vertical="center" wrapText="1"/>
    </xf>
    <xf numFmtId="9" fontId="4" fillId="4" borderId="1" xfId="6" applyNumberFormat="1" applyFont="1" applyFill="1" applyBorder="1" applyAlignment="1">
      <alignment horizontal="center" vertical="center"/>
    </xf>
    <xf numFmtId="0" fontId="4" fillId="4" borderId="9" xfId="6" applyFont="1" applyFill="1" applyBorder="1" applyAlignment="1">
      <alignment horizontal="justify" vertical="center" wrapText="1"/>
    </xf>
    <xf numFmtId="9" fontId="5" fillId="4" borderId="9" xfId="6" applyNumberFormat="1" applyFont="1" applyFill="1" applyBorder="1" applyAlignment="1" applyProtection="1">
      <alignment horizontal="center" vertical="center" wrapText="1"/>
    </xf>
    <xf numFmtId="9" fontId="5" fillId="4" borderId="8" xfId="6" applyNumberFormat="1" applyFont="1" applyFill="1" applyBorder="1" applyAlignment="1" applyProtection="1">
      <alignment horizontal="center" vertical="center" wrapText="1"/>
    </xf>
    <xf numFmtId="0" fontId="1" fillId="4" borderId="2" xfId="6" applyFill="1" applyBorder="1" applyAlignment="1">
      <alignment horizontal="center"/>
    </xf>
    <xf numFmtId="0" fontId="1" fillId="4" borderId="2" xfId="6" applyFill="1" applyBorder="1"/>
    <xf numFmtId="0" fontId="4" fillId="4" borderId="9" xfId="6" applyFont="1" applyFill="1" applyBorder="1" applyAlignment="1">
      <alignment horizontal="center" vertical="top"/>
    </xf>
    <xf numFmtId="0" fontId="1" fillId="4" borderId="29" xfId="6" applyFill="1" applyBorder="1" applyAlignment="1">
      <alignment horizontal="center" vertical="center"/>
    </xf>
    <xf numFmtId="0" fontId="1" fillId="4" borderId="31" xfId="6" applyFill="1" applyBorder="1" applyAlignment="1">
      <alignment horizontal="center" vertical="center"/>
    </xf>
    <xf numFmtId="0" fontId="24" fillId="4" borderId="2" xfId="6" applyFont="1" applyFill="1" applyBorder="1" applyAlignment="1">
      <alignment horizontal="center"/>
    </xf>
    <xf numFmtId="0" fontId="4" fillId="4" borderId="9" xfId="6" applyFont="1" applyFill="1" applyBorder="1" applyAlignment="1">
      <alignment horizontal="justify" vertical="top" wrapText="1"/>
    </xf>
    <xf numFmtId="0" fontId="4" fillId="4" borderId="8" xfId="6" applyFont="1" applyFill="1" applyBorder="1" applyAlignment="1">
      <alignment horizontal="justify" vertical="center" wrapText="1"/>
    </xf>
    <xf numFmtId="0" fontId="4" fillId="4" borderId="2" xfId="6" applyFont="1" applyFill="1" applyBorder="1" applyAlignment="1">
      <alignment horizontal="justify" vertical="center" wrapText="1"/>
    </xf>
    <xf numFmtId="0" fontId="1" fillId="4" borderId="2" xfId="6" applyFill="1" applyBorder="1" applyAlignment="1">
      <alignment vertical="center" wrapText="1"/>
    </xf>
    <xf numFmtId="0" fontId="1" fillId="4" borderId="8" xfId="6" applyFill="1" applyBorder="1" applyAlignment="1">
      <alignment vertical="center" wrapText="1"/>
    </xf>
    <xf numFmtId="0" fontId="1" fillId="4" borderId="0" xfId="6" applyFill="1" applyBorder="1"/>
    <xf numFmtId="9" fontId="5" fillId="4" borderId="1" xfId="6" applyNumberFormat="1" applyFont="1" applyFill="1" applyBorder="1" applyAlignment="1" applyProtection="1">
      <alignment horizontal="center" vertical="center" wrapText="1"/>
    </xf>
    <xf numFmtId="0" fontId="4" fillId="4" borderId="9" xfId="6" applyFont="1" applyFill="1" applyBorder="1" applyAlignment="1">
      <alignment horizontal="center" vertical="center"/>
    </xf>
    <xf numFmtId="0" fontId="3" fillId="4" borderId="28" xfId="6" applyFont="1" applyFill="1" applyBorder="1" applyAlignment="1">
      <alignment horizontal="center" vertical="top" wrapText="1"/>
    </xf>
    <xf numFmtId="0" fontId="4" fillId="4" borderId="1" xfId="6" applyFont="1" applyFill="1" applyBorder="1" applyAlignment="1">
      <alignment horizontal="center" vertical="center"/>
    </xf>
    <xf numFmtId="14" fontId="4" fillId="4" borderId="1" xfId="6" applyNumberFormat="1" applyFont="1" applyFill="1" applyBorder="1" applyAlignment="1">
      <alignment horizontal="center" vertical="center"/>
    </xf>
    <xf numFmtId="0" fontId="4" fillId="4" borderId="32" xfId="6" applyFont="1" applyFill="1" applyBorder="1" applyAlignment="1">
      <alignment horizontal="center" vertical="center" wrapText="1"/>
    </xf>
    <xf numFmtId="10" fontId="1" fillId="8" borderId="26" xfId="6" applyNumberFormat="1" applyFont="1" applyFill="1" applyBorder="1" applyAlignment="1" applyProtection="1">
      <alignment horizontal="center" vertical="center"/>
      <protection locked="0"/>
    </xf>
    <xf numFmtId="0" fontId="1" fillId="8" borderId="26" xfId="6" applyFont="1" applyFill="1" applyBorder="1" applyAlignment="1" applyProtection="1">
      <alignment horizontal="justify" vertical="center" wrapText="1"/>
      <protection locked="0"/>
    </xf>
    <xf numFmtId="0" fontId="1" fillId="8" borderId="26" xfId="6" applyFont="1" applyFill="1" applyBorder="1" applyAlignment="1" applyProtection="1">
      <alignment wrapText="1"/>
      <protection locked="0"/>
    </xf>
    <xf numFmtId="0" fontId="1" fillId="4" borderId="0" xfId="6" applyFill="1" applyBorder="1" applyAlignment="1">
      <alignment vertical="center" wrapText="1"/>
    </xf>
    <xf numFmtId="14" fontId="4" fillId="4" borderId="9" xfId="6" applyNumberFormat="1" applyFont="1" applyFill="1" applyBorder="1" applyAlignment="1">
      <alignment horizontal="center" vertical="center"/>
    </xf>
    <xf numFmtId="14" fontId="24" fillId="4" borderId="8" xfId="6" applyNumberFormat="1" applyFont="1" applyFill="1" applyBorder="1"/>
    <xf numFmtId="164" fontId="4" fillId="4" borderId="1" xfId="6" applyNumberFormat="1" applyFont="1" applyFill="1" applyBorder="1" applyAlignment="1">
      <alignment horizontal="center" vertical="center"/>
    </xf>
    <xf numFmtId="9" fontId="16" fillId="4" borderId="1" xfId="7" applyFont="1" applyFill="1" applyBorder="1" applyAlignment="1">
      <alignment horizontal="center" vertical="center"/>
    </xf>
    <xf numFmtId="14" fontId="24" fillId="4" borderId="2" xfId="6" applyNumberFormat="1" applyFont="1" applyFill="1" applyBorder="1"/>
    <xf numFmtId="0" fontId="1" fillId="8" borderId="26" xfId="6" applyFont="1" applyFill="1" applyBorder="1" applyAlignment="1" applyProtection="1">
      <alignment vertical="center"/>
      <protection locked="0"/>
    </xf>
    <xf numFmtId="0" fontId="1" fillId="8" borderId="26" xfId="6" applyFont="1" applyFill="1" applyBorder="1" applyAlignment="1" applyProtection="1">
      <alignment horizontal="justify" vertical="center"/>
      <protection locked="0"/>
    </xf>
    <xf numFmtId="0" fontId="1" fillId="8" borderId="26" xfId="6" applyFont="1" applyFill="1" applyBorder="1" applyProtection="1">
      <protection locked="0"/>
    </xf>
    <xf numFmtId="10" fontId="4" fillId="4" borderId="1" xfId="6" applyNumberFormat="1" applyFont="1" applyFill="1" applyBorder="1" applyAlignment="1">
      <alignment horizontal="center" vertical="center" wrapText="1"/>
    </xf>
    <xf numFmtId="0" fontId="4" fillId="4" borderId="16" xfId="6" applyFont="1" applyFill="1" applyBorder="1" applyAlignment="1">
      <alignment horizontal="justify" vertical="center" wrapText="1"/>
    </xf>
    <xf numFmtId="0" fontId="24" fillId="4" borderId="9" xfId="6" applyFont="1" applyFill="1" applyBorder="1" applyAlignment="1">
      <alignment horizontal="center"/>
    </xf>
    <xf numFmtId="14" fontId="4" fillId="4" borderId="8" xfId="6" applyNumberFormat="1" applyFont="1" applyFill="1" applyBorder="1" applyAlignment="1">
      <alignment horizontal="center" vertical="center"/>
    </xf>
    <xf numFmtId="14" fontId="4" fillId="4" borderId="2" xfId="6" applyNumberFormat="1" applyFont="1" applyFill="1" applyBorder="1" applyAlignment="1">
      <alignment horizontal="center" vertical="center"/>
    </xf>
    <xf numFmtId="0" fontId="1" fillId="4" borderId="17" xfId="6" applyFill="1" applyBorder="1"/>
    <xf numFmtId="0" fontId="1" fillId="4" borderId="18" xfId="6" applyFill="1" applyBorder="1"/>
    <xf numFmtId="0" fontId="16" fillId="4" borderId="8" xfId="6" applyFont="1" applyFill="1" applyBorder="1" applyAlignment="1">
      <alignment horizontal="justify" vertical="center" wrapText="1"/>
    </xf>
    <xf numFmtId="0" fontId="1" fillId="8" borderId="26" xfId="6" applyFont="1" applyFill="1" applyBorder="1" applyAlignment="1" applyProtection="1">
      <alignment horizontal="justify" wrapText="1"/>
      <protection locked="0"/>
    </xf>
    <xf numFmtId="0" fontId="1" fillId="8" borderId="26" xfId="6" applyFont="1" applyFill="1" applyBorder="1" applyAlignment="1" applyProtection="1">
      <alignment horizontal="justify"/>
      <protection locked="0"/>
    </xf>
    <xf numFmtId="0" fontId="3" fillId="4" borderId="28" xfId="6" applyFont="1" applyFill="1" applyBorder="1" applyAlignment="1">
      <alignment horizontal="center" vertical="center"/>
    </xf>
    <xf numFmtId="0" fontId="3" fillId="4" borderId="9" xfId="6" applyFont="1" applyFill="1" applyBorder="1" applyAlignment="1">
      <alignment horizontal="center" vertical="center"/>
    </xf>
    <xf numFmtId="0" fontId="3" fillId="4" borderId="9" xfId="6" applyFont="1" applyFill="1" applyBorder="1" applyAlignment="1">
      <alignment horizontal="center" vertical="center" wrapText="1"/>
    </xf>
    <xf numFmtId="0" fontId="4" fillId="4" borderId="9" xfId="6" applyFont="1" applyFill="1" applyBorder="1" applyAlignment="1">
      <alignment vertical="center" wrapText="1"/>
    </xf>
    <xf numFmtId="164" fontId="4" fillId="4" borderId="1" xfId="6" applyNumberFormat="1" applyFont="1" applyFill="1" applyBorder="1" applyAlignment="1">
      <alignment horizontal="center" vertical="center" wrapText="1"/>
    </xf>
    <xf numFmtId="9" fontId="4" fillId="4" borderId="1" xfId="7" applyFont="1" applyFill="1" applyBorder="1" applyAlignment="1">
      <alignment horizontal="center" vertical="center" wrapText="1"/>
    </xf>
    <xf numFmtId="0" fontId="4" fillId="4" borderId="8" xfId="6" applyFont="1" applyFill="1" applyBorder="1" applyAlignment="1">
      <alignment vertical="top" wrapText="1"/>
    </xf>
    <xf numFmtId="0" fontId="4" fillId="4" borderId="2" xfId="6" applyFont="1" applyFill="1" applyBorder="1" applyAlignment="1">
      <alignment vertical="top" wrapText="1"/>
    </xf>
    <xf numFmtId="0" fontId="1" fillId="0" borderId="0" xfId="6" applyAlignment="1">
      <alignment horizontal="center" vertical="top"/>
    </xf>
    <xf numFmtId="0" fontId="1" fillId="0" borderId="0" xfId="6" applyAlignment="1">
      <alignment horizontal="center"/>
    </xf>
    <xf numFmtId="0" fontId="1" fillId="0" borderId="0" xfId="6" applyAlignment="1">
      <alignment vertical="center" wrapText="1"/>
    </xf>
    <xf numFmtId="0" fontId="1" fillId="0" borderId="0" xfId="6" applyAlignment="1">
      <alignment horizontal="center" vertical="center"/>
    </xf>
    <xf numFmtId="0" fontId="22" fillId="0" borderId="0" xfId="6" applyFont="1" applyAlignment="1">
      <alignment horizontal="center" vertical="center"/>
    </xf>
    <xf numFmtId="0" fontId="28" fillId="0" borderId="1" xfId="0" applyFont="1" applyBorder="1" applyAlignment="1">
      <alignment horizontal="justify" vertical="center"/>
    </xf>
    <xf numFmtId="0" fontId="15" fillId="0" borderId="1" xfId="0" applyFont="1" applyBorder="1" applyAlignment="1">
      <alignment horizontal="justify" vertical="center" wrapText="1"/>
    </xf>
    <xf numFmtId="0" fontId="15" fillId="4" borderId="1" xfId="0" applyFont="1" applyFill="1" applyBorder="1" applyAlignment="1">
      <alignment horizontal="justify" vertical="center"/>
    </xf>
    <xf numFmtId="167" fontId="15" fillId="9" borderId="1" xfId="5" applyNumberFormat="1" applyFont="1" applyFill="1" applyBorder="1" applyAlignment="1">
      <alignment horizontal="justify" vertical="center"/>
    </xf>
    <xf numFmtId="0" fontId="15" fillId="4" borderId="1" xfId="0" applyFont="1" applyFill="1" applyBorder="1" applyAlignment="1">
      <alignment horizontal="justify" vertical="center" wrapText="1"/>
    </xf>
    <xf numFmtId="0" fontId="0" fillId="0" borderId="0" xfId="0" applyAlignment="1">
      <alignment shrinkToFit="1"/>
    </xf>
    <xf numFmtId="0" fontId="17" fillId="0" borderId="1" xfId="0" applyFont="1" applyBorder="1" applyAlignment="1">
      <alignment horizontal="justify" vertical="center"/>
    </xf>
    <xf numFmtId="0" fontId="0" fillId="0" borderId="0" xfId="0" applyAlignment="1">
      <alignment horizontal="justify"/>
    </xf>
    <xf numFmtId="9" fontId="13" fillId="0" borderId="5" xfId="5" applyFont="1" applyFill="1" applyBorder="1" applyAlignment="1" applyProtection="1">
      <alignment horizontal="justify" vertical="center" wrapText="1"/>
    </xf>
    <xf numFmtId="0" fontId="15" fillId="5" borderId="1" xfId="0" applyFont="1" applyFill="1" applyBorder="1" applyAlignment="1">
      <alignment horizontal="justify" vertical="center"/>
    </xf>
    <xf numFmtId="166" fontId="18" fillId="5"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xf>
    <xf numFmtId="0" fontId="15" fillId="10" borderId="1" xfId="0" applyFont="1" applyFill="1" applyBorder="1" applyAlignment="1">
      <alignment horizontal="justify" vertical="center"/>
    </xf>
    <xf numFmtId="0" fontId="15" fillId="10" borderId="1" xfId="0" applyFont="1" applyFill="1" applyBorder="1" applyAlignment="1">
      <alignment horizontal="justify" vertical="center" wrapText="1"/>
    </xf>
    <xf numFmtId="0" fontId="15" fillId="0" borderId="1" xfId="6" applyFont="1" applyFill="1" applyBorder="1" applyAlignment="1" applyProtection="1">
      <alignment horizontal="justify" vertical="center" wrapText="1"/>
      <protection locked="0"/>
    </xf>
    <xf numFmtId="167" fontId="15" fillId="0" borderId="1" xfId="5" applyNumberFormat="1" applyFont="1" applyFill="1" applyBorder="1" applyAlignment="1" applyProtection="1">
      <alignment horizontal="center" vertical="center"/>
      <protection locked="0"/>
    </xf>
    <xf numFmtId="0" fontId="15" fillId="0" borderId="1" xfId="6" applyFont="1" applyFill="1" applyBorder="1" applyAlignment="1" applyProtection="1">
      <alignment horizontal="justify" vertical="center"/>
      <protection locked="0"/>
    </xf>
    <xf numFmtId="0" fontId="15" fillId="0" borderId="1" xfId="6" applyFont="1" applyFill="1" applyBorder="1" applyAlignment="1" applyProtection="1">
      <alignment horizontal="justify" wrapText="1"/>
      <protection locked="0"/>
    </xf>
    <xf numFmtId="167" fontId="15" fillId="0" borderId="1" xfId="0" applyNumberFormat="1" applyFont="1" applyBorder="1" applyAlignment="1">
      <alignment horizontal="justify" vertical="center"/>
    </xf>
    <xf numFmtId="167" fontId="15" fillId="4" borderId="1" xfId="5" applyNumberFormat="1" applyFont="1" applyFill="1" applyBorder="1" applyAlignment="1">
      <alignment horizontal="justify" vertical="center"/>
    </xf>
    <xf numFmtId="167" fontId="15" fillId="4" borderId="1" xfId="0" applyNumberFormat="1" applyFont="1" applyFill="1" applyBorder="1" applyAlignment="1">
      <alignment horizontal="justify" vertical="center"/>
    </xf>
    <xf numFmtId="0" fontId="17" fillId="5" borderId="32" xfId="0" applyFont="1" applyFill="1" applyBorder="1" applyAlignment="1">
      <alignment horizontal="justify" vertical="center"/>
    </xf>
    <xf numFmtId="0" fontId="17" fillId="0" borderId="32" xfId="0" applyFont="1" applyBorder="1" applyAlignment="1">
      <alignment horizontal="justify" vertical="center"/>
    </xf>
    <xf numFmtId="0" fontId="15" fillId="10" borderId="32" xfId="0" applyFont="1" applyFill="1" applyBorder="1" applyAlignment="1">
      <alignment horizontal="justify" vertical="center"/>
    </xf>
    <xf numFmtId="167" fontId="17" fillId="0" borderId="1" xfId="0" applyNumberFormat="1" applyFont="1" applyBorder="1" applyAlignment="1">
      <alignment horizontal="justify" vertical="center"/>
    </xf>
    <xf numFmtId="0" fontId="10" fillId="2" borderId="0" xfId="3" applyFont="1" applyFill="1" applyAlignment="1">
      <alignment horizontal="center" vertical="center"/>
    </xf>
    <xf numFmtId="0" fontId="17" fillId="10" borderId="1" xfId="0" applyFont="1" applyFill="1" applyBorder="1" applyAlignment="1">
      <alignment horizontal="justify" vertical="center"/>
    </xf>
    <xf numFmtId="0" fontId="15" fillId="0" borderId="1" xfId="0" applyFont="1" applyBorder="1" applyAlignment="1">
      <alignment vertical="center"/>
    </xf>
    <xf numFmtId="0" fontId="15" fillId="10" borderId="1" xfId="0" applyFont="1" applyFill="1" applyBorder="1" applyAlignment="1">
      <alignment vertical="center"/>
    </xf>
    <xf numFmtId="17" fontId="15" fillId="10" borderId="1" xfId="0" applyNumberFormat="1"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4" borderId="1" xfId="0" applyFont="1" applyFill="1" applyBorder="1" applyAlignment="1">
      <alignment vertical="center"/>
    </xf>
    <xf numFmtId="167" fontId="15" fillId="0" borderId="1" xfId="5" applyNumberFormat="1" applyFont="1" applyFill="1" applyBorder="1" applyAlignment="1" applyProtection="1">
      <alignment horizontal="center" vertical="center"/>
      <protection locked="0"/>
    </xf>
    <xf numFmtId="167" fontId="0" fillId="0" borderId="0" xfId="0" applyNumberFormat="1" applyAlignment="1"/>
    <xf numFmtId="0" fontId="0" fillId="0" borderId="0" xfId="0" applyAlignment="1"/>
    <xf numFmtId="0" fontId="9" fillId="2" borderId="0" xfId="3" applyFont="1" applyFill="1" applyBorder="1" applyAlignment="1">
      <alignment vertical="center"/>
    </xf>
    <xf numFmtId="0" fontId="11" fillId="2" borderId="0" xfId="3" applyFont="1" applyFill="1" applyBorder="1" applyAlignment="1"/>
    <xf numFmtId="9" fontId="13" fillId="2" borderId="1" xfId="1" applyNumberFormat="1" applyFont="1" applyFill="1" applyBorder="1" applyAlignment="1" applyProtection="1">
      <alignment horizontal="center" vertical="center" wrapText="1"/>
    </xf>
    <xf numFmtId="0" fontId="14" fillId="0" borderId="1" xfId="1" applyFont="1" applyFill="1" applyBorder="1" applyAlignment="1" applyProtection="1">
      <alignment horizontal="justify" vertical="center" wrapText="1"/>
    </xf>
    <xf numFmtId="0" fontId="14" fillId="0" borderId="2" xfId="1" applyFont="1" applyFill="1" applyBorder="1" applyAlignment="1" applyProtection="1">
      <alignment horizontal="justify" vertical="center" wrapText="1"/>
    </xf>
    <xf numFmtId="9" fontId="13" fillId="2" borderId="2" xfId="1" applyNumberFormat="1" applyFont="1" applyFill="1" applyBorder="1" applyAlignment="1" applyProtection="1">
      <alignment horizontal="center" vertical="center" wrapText="1"/>
    </xf>
    <xf numFmtId="0" fontId="14" fillId="2" borderId="2" xfId="1" applyFont="1" applyFill="1" applyBorder="1" applyAlignment="1" applyProtection="1">
      <alignment horizontal="justify" vertical="center" wrapText="1"/>
    </xf>
    <xf numFmtId="0" fontId="14" fillId="2" borderId="1" xfId="1" applyFont="1" applyFill="1" applyBorder="1" applyAlignment="1" applyProtection="1">
      <alignment horizontal="justify" vertical="center" wrapText="1"/>
    </xf>
    <xf numFmtId="0" fontId="13" fillId="2" borderId="5" xfId="1" applyFont="1" applyFill="1" applyBorder="1" applyAlignment="1" applyProtection="1">
      <alignment horizontal="justify" vertical="center" wrapText="1"/>
    </xf>
    <xf numFmtId="0" fontId="13" fillId="2" borderId="1" xfId="1" applyFont="1" applyFill="1" applyBorder="1" applyAlignment="1" applyProtection="1">
      <alignment horizontal="justify" vertical="center" wrapText="1"/>
    </xf>
    <xf numFmtId="0" fontId="13" fillId="2" borderId="9" xfId="1" applyFont="1" applyFill="1" applyBorder="1" applyAlignment="1" applyProtection="1">
      <alignment horizontal="justify" vertical="center" wrapText="1"/>
    </xf>
    <xf numFmtId="0" fontId="13" fillId="0" borderId="1" xfId="1" applyFont="1" applyFill="1" applyBorder="1" applyAlignment="1" applyProtection="1">
      <alignment horizontal="justify" vertical="center" wrapText="1"/>
    </xf>
    <xf numFmtId="0" fontId="14" fillId="0" borderId="7" xfId="1" applyFont="1" applyFill="1" applyBorder="1" applyAlignment="1" applyProtection="1">
      <alignment horizontal="justify" vertical="center" wrapText="1"/>
      <protection locked="0"/>
    </xf>
    <xf numFmtId="9" fontId="14" fillId="0" borderId="4" xfId="1" applyNumberFormat="1" applyFont="1" applyFill="1" applyBorder="1" applyAlignment="1" applyProtection="1">
      <alignment horizontal="center" vertical="center" wrapText="1"/>
      <protection locked="0"/>
    </xf>
    <xf numFmtId="9" fontId="14" fillId="0" borderId="8" xfId="1" applyNumberFormat="1" applyFont="1" applyFill="1" applyBorder="1" applyAlignment="1" applyProtection="1">
      <alignment horizontal="center" vertical="center" wrapText="1"/>
      <protection locked="0"/>
    </xf>
    <xf numFmtId="9" fontId="14" fillId="0" borderId="13" xfId="1" applyNumberFormat="1" applyFont="1" applyFill="1" applyBorder="1" applyAlignment="1" applyProtection="1">
      <alignment horizontal="center" vertical="center" wrapText="1"/>
      <protection locked="0"/>
    </xf>
    <xf numFmtId="14" fontId="14" fillId="2" borderId="1" xfId="1" applyNumberFormat="1" applyFont="1" applyFill="1" applyBorder="1" applyAlignment="1" applyProtection="1">
      <alignment horizontal="center" vertical="center" wrapText="1"/>
    </xf>
    <xf numFmtId="0" fontId="14" fillId="0" borderId="9" xfId="1" applyFont="1" applyFill="1" applyBorder="1" applyAlignment="1" applyProtection="1">
      <alignment horizontal="center" vertical="center" wrapText="1"/>
      <protection locked="0"/>
    </xf>
    <xf numFmtId="0" fontId="14" fillId="0" borderId="8" xfId="1" applyFont="1" applyFill="1" applyBorder="1" applyAlignment="1" applyProtection="1">
      <alignment horizontal="center" vertical="center" wrapText="1"/>
      <protection locked="0"/>
    </xf>
    <xf numFmtId="0" fontId="14" fillId="0" borderId="2" xfId="1" applyFont="1" applyFill="1" applyBorder="1" applyAlignment="1" applyProtection="1">
      <alignment horizontal="center" vertical="center" wrapText="1"/>
      <protection locked="0"/>
    </xf>
    <xf numFmtId="0" fontId="14" fillId="0" borderId="1" xfId="1" applyFont="1" applyFill="1" applyBorder="1" applyAlignment="1" applyProtection="1">
      <alignment horizontal="justify" vertical="center" wrapText="1"/>
      <protection locked="0"/>
    </xf>
    <xf numFmtId="0" fontId="14" fillId="0" borderId="7" xfId="1" applyFont="1" applyFill="1" applyBorder="1" applyAlignment="1" applyProtection="1">
      <alignment horizontal="justify" vertical="center"/>
      <protection locked="0"/>
    </xf>
    <xf numFmtId="0" fontId="14" fillId="0" borderId="3" xfId="1" applyFont="1" applyFill="1" applyBorder="1" applyAlignment="1" applyProtection="1">
      <alignment horizontal="justify" vertical="center" wrapText="1"/>
      <protection locked="0"/>
    </xf>
    <xf numFmtId="10" fontId="14" fillId="0" borderId="1" xfId="1" applyNumberFormat="1" applyFont="1" applyFill="1" applyBorder="1" applyAlignment="1" applyProtection="1">
      <alignment horizontal="center" vertical="center"/>
      <protection locked="0"/>
    </xf>
    <xf numFmtId="0" fontId="12" fillId="0" borderId="14" xfId="0" applyFont="1" applyBorder="1" applyAlignment="1">
      <alignment horizontal="center" vertical="center"/>
    </xf>
    <xf numFmtId="14" fontId="14" fillId="2" borderId="9" xfId="1" applyNumberFormat="1" applyFont="1" applyFill="1" applyBorder="1" applyAlignment="1" applyProtection="1">
      <alignment horizontal="center" vertical="center" wrapText="1"/>
    </xf>
    <xf numFmtId="14" fontId="14" fillId="2" borderId="8" xfId="1" applyNumberFormat="1" applyFont="1" applyFill="1" applyBorder="1" applyAlignment="1" applyProtection="1">
      <alignment horizontal="center" vertical="center" wrapText="1"/>
    </xf>
    <xf numFmtId="14" fontId="14" fillId="2" borderId="2" xfId="1" applyNumberFormat="1" applyFont="1" applyFill="1" applyBorder="1" applyAlignment="1" applyProtection="1">
      <alignment horizontal="center" vertical="center" wrapText="1"/>
    </xf>
    <xf numFmtId="10" fontId="14" fillId="0" borderId="2" xfId="1" applyNumberFormat="1" applyFont="1" applyFill="1" applyBorder="1" applyAlignment="1" applyProtection="1">
      <alignment horizontal="center" vertical="center"/>
      <protection locked="0"/>
    </xf>
    <xf numFmtId="9" fontId="14" fillId="0" borderId="1" xfId="1" applyNumberFormat="1" applyFont="1" applyFill="1" applyBorder="1" applyAlignment="1" applyProtection="1">
      <alignment horizontal="center" vertical="center"/>
      <protection locked="0"/>
    </xf>
    <xf numFmtId="0" fontId="14" fillId="0" borderId="2" xfId="1" applyFont="1" applyFill="1" applyBorder="1" applyAlignment="1" applyProtection="1">
      <alignment horizontal="justify" vertical="center" wrapText="1"/>
      <protection locked="0"/>
    </xf>
    <xf numFmtId="167" fontId="1" fillId="8" borderId="33" xfId="6" applyNumberFormat="1" applyFont="1" applyFill="1" applyBorder="1" applyAlignment="1" applyProtection="1">
      <alignment horizontal="center" vertical="center"/>
      <protection locked="0"/>
    </xf>
    <xf numFmtId="167" fontId="1" fillId="8" borderId="34" xfId="6" applyNumberFormat="1" applyFont="1" applyFill="1" applyBorder="1" applyAlignment="1" applyProtection="1">
      <alignment horizontal="center" vertical="center"/>
      <protection locked="0"/>
    </xf>
    <xf numFmtId="167" fontId="1" fillId="8" borderId="35" xfId="6" applyNumberFormat="1" applyFont="1" applyFill="1" applyBorder="1" applyAlignment="1" applyProtection="1">
      <alignment horizontal="center" vertical="center"/>
      <protection locked="0"/>
    </xf>
    <xf numFmtId="0" fontId="26" fillId="8" borderId="33" xfId="6" applyFont="1" applyFill="1" applyBorder="1" applyAlignment="1" applyProtection="1">
      <alignment horizontal="justify" vertical="center" wrapText="1"/>
      <protection locked="0"/>
    </xf>
    <xf numFmtId="0" fontId="26" fillId="8" borderId="34" xfId="6" applyFont="1" applyFill="1" applyBorder="1" applyAlignment="1" applyProtection="1">
      <alignment horizontal="justify" vertical="center" wrapText="1"/>
      <protection locked="0"/>
    </xf>
    <xf numFmtId="0" fontId="26" fillId="8" borderId="35" xfId="6" applyFont="1" applyFill="1" applyBorder="1" applyAlignment="1" applyProtection="1">
      <alignment horizontal="justify" vertical="center" wrapText="1"/>
      <protection locked="0"/>
    </xf>
    <xf numFmtId="10" fontId="1" fillId="8" borderId="33" xfId="6" applyNumberFormat="1" applyFont="1" applyFill="1" applyBorder="1" applyAlignment="1" applyProtection="1">
      <alignment horizontal="center" vertical="center"/>
      <protection locked="0"/>
    </xf>
    <xf numFmtId="10" fontId="1" fillId="8" borderId="34" xfId="6" applyNumberFormat="1" applyFont="1" applyFill="1" applyBorder="1" applyAlignment="1" applyProtection="1">
      <alignment horizontal="center" vertical="center"/>
      <protection locked="0"/>
    </xf>
    <xf numFmtId="10" fontId="1" fillId="8" borderId="35" xfId="6" applyNumberFormat="1" applyFont="1" applyFill="1" applyBorder="1" applyAlignment="1" applyProtection="1">
      <alignment horizontal="center" vertical="center"/>
      <protection locked="0"/>
    </xf>
    <xf numFmtId="0" fontId="1" fillId="8" borderId="33" xfId="6" applyFont="1" applyFill="1" applyBorder="1" applyAlignment="1" applyProtection="1">
      <alignment horizontal="justify" vertical="center" wrapText="1"/>
      <protection locked="0"/>
    </xf>
    <xf numFmtId="0" fontId="1" fillId="8" borderId="34" xfId="6" applyFont="1" applyFill="1" applyBorder="1" applyAlignment="1" applyProtection="1">
      <alignment horizontal="justify" vertical="center" wrapText="1"/>
      <protection locked="0"/>
    </xf>
    <xf numFmtId="0" fontId="1" fillId="8" borderId="35" xfId="6" applyFont="1" applyFill="1" applyBorder="1" applyAlignment="1" applyProtection="1">
      <alignment horizontal="justify" vertical="center" wrapText="1"/>
      <protection locked="0"/>
    </xf>
    <xf numFmtId="10" fontId="1" fillId="8" borderId="26" xfId="6" applyNumberFormat="1" applyFont="1" applyFill="1" applyBorder="1" applyAlignment="1" applyProtection="1">
      <alignment horizontal="center" vertical="center"/>
      <protection locked="0"/>
    </xf>
    <xf numFmtId="0" fontId="1" fillId="8" borderId="26" xfId="6" applyFont="1" applyFill="1" applyBorder="1" applyAlignment="1" applyProtection="1">
      <alignment horizontal="justify" wrapText="1"/>
      <protection locked="0"/>
    </xf>
    <xf numFmtId="0" fontId="1" fillId="8" borderId="26" xfId="6" applyFont="1" applyFill="1" applyBorder="1" applyAlignment="1" applyProtection="1">
      <alignment horizontal="justify"/>
      <protection locked="0"/>
    </xf>
    <xf numFmtId="0" fontId="1" fillId="8" borderId="26" xfId="6" applyFont="1" applyFill="1" applyBorder="1" applyAlignment="1" applyProtection="1">
      <alignment horizontal="justify" vertical="center"/>
      <protection locked="0"/>
    </xf>
    <xf numFmtId="0" fontId="1" fillId="8" borderId="26" xfId="6" applyFont="1" applyFill="1" applyBorder="1" applyAlignment="1" applyProtection="1">
      <alignment horizontal="justify" vertical="center" wrapText="1"/>
      <protection locked="0"/>
    </xf>
    <xf numFmtId="0" fontId="1" fillId="8" borderId="26" xfId="6" applyFont="1" applyFill="1" applyBorder="1" applyAlignment="1" applyProtection="1">
      <alignment horizontal="center"/>
      <protection locked="0"/>
    </xf>
    <xf numFmtId="0" fontId="1" fillId="8" borderId="26" xfId="6" quotePrefix="1" applyFont="1" applyFill="1" applyBorder="1" applyAlignment="1" applyProtection="1">
      <alignment horizontal="justify" vertical="center" wrapText="1"/>
      <protection locked="0"/>
    </xf>
    <xf numFmtId="0" fontId="19" fillId="5" borderId="19" xfId="6" applyFont="1" applyFill="1" applyBorder="1" applyAlignment="1">
      <alignment horizontal="center" vertical="top" wrapText="1"/>
    </xf>
    <xf numFmtId="0" fontId="19" fillId="5" borderId="20" xfId="6" applyFont="1" applyFill="1" applyBorder="1" applyAlignment="1">
      <alignment horizontal="center" vertical="top"/>
    </xf>
    <xf numFmtId="0" fontId="19" fillId="5" borderId="21" xfId="6" applyFont="1" applyFill="1" applyBorder="1" applyAlignment="1">
      <alignment horizontal="center" vertical="top"/>
    </xf>
    <xf numFmtId="9" fontId="1" fillId="8" borderId="33" xfId="9" applyFont="1" applyFill="1" applyBorder="1" applyAlignment="1" applyProtection="1">
      <alignment horizontal="center" vertical="center" wrapText="1"/>
      <protection locked="0"/>
    </xf>
    <xf numFmtId="9" fontId="1" fillId="8" borderId="34" xfId="9" applyFont="1" applyFill="1" applyBorder="1" applyAlignment="1" applyProtection="1">
      <alignment horizontal="center" vertical="center" wrapText="1"/>
      <protection locked="0"/>
    </xf>
    <xf numFmtId="9" fontId="1" fillId="8" borderId="35" xfId="9" applyFont="1" applyFill="1" applyBorder="1" applyAlignment="1" applyProtection="1">
      <alignment horizontal="center" vertical="center" wrapText="1"/>
      <protection locked="0"/>
    </xf>
    <xf numFmtId="0" fontId="1" fillId="8" borderId="33" xfId="6" applyFont="1" applyFill="1" applyBorder="1" applyAlignment="1" applyProtection="1">
      <alignment horizontal="center" vertical="center" wrapText="1"/>
      <protection locked="0"/>
    </xf>
    <xf numFmtId="0" fontId="1" fillId="8" borderId="34" xfId="6" applyFont="1" applyFill="1" applyBorder="1" applyAlignment="1" applyProtection="1">
      <alignment horizontal="center" vertical="center" wrapText="1"/>
      <protection locked="0"/>
    </xf>
    <xf numFmtId="0" fontId="1" fillId="8" borderId="35" xfId="6" applyFont="1" applyFill="1" applyBorder="1" applyAlignment="1" applyProtection="1">
      <alignment horizontal="center" vertical="center" wrapText="1"/>
      <protection locked="0"/>
    </xf>
    <xf numFmtId="0" fontId="11" fillId="2" borderId="0" xfId="3" applyFont="1" applyFill="1" applyAlignment="1">
      <alignment horizontal="center"/>
    </xf>
    <xf numFmtId="167" fontId="15" fillId="0" borderId="1" xfId="5" applyNumberFormat="1" applyFont="1" applyFill="1" applyBorder="1" applyAlignment="1" applyProtection="1">
      <alignment horizontal="center" vertical="center" wrapText="1"/>
      <protection locked="0"/>
    </xf>
    <xf numFmtId="0" fontId="15" fillId="0" borderId="1" xfId="6" applyFont="1" applyFill="1" applyBorder="1" applyAlignment="1" applyProtection="1">
      <alignment horizontal="justify" vertical="center" wrapText="1"/>
      <protection locked="0"/>
    </xf>
    <xf numFmtId="167" fontId="15" fillId="0" borderId="1" xfId="5" applyNumberFormat="1" applyFont="1" applyFill="1" applyBorder="1" applyAlignment="1" applyProtection="1">
      <alignment horizontal="center" vertical="center"/>
      <protection locked="0"/>
    </xf>
    <xf numFmtId="0" fontId="15" fillId="0" borderId="1" xfId="6" quotePrefix="1" applyFont="1" applyFill="1" applyBorder="1" applyAlignment="1" applyProtection="1">
      <alignment horizontal="justify" vertical="center" wrapText="1"/>
      <protection locked="0"/>
    </xf>
    <xf numFmtId="0" fontId="15" fillId="0" borderId="1" xfId="6" applyFont="1" applyFill="1" applyBorder="1" applyAlignment="1" applyProtection="1">
      <alignment horizontal="justify" wrapText="1"/>
      <protection locked="0"/>
    </xf>
    <xf numFmtId="0" fontId="15" fillId="0" borderId="1" xfId="6" applyFont="1" applyFill="1" applyBorder="1" applyAlignment="1" applyProtection="1">
      <alignment horizontal="justify"/>
      <protection locked="0"/>
    </xf>
    <xf numFmtId="0" fontId="15" fillId="0" borderId="1" xfId="6" applyFont="1" applyFill="1" applyBorder="1" applyAlignment="1" applyProtection="1">
      <alignment horizontal="justify" vertical="center"/>
      <protection locked="0"/>
    </xf>
    <xf numFmtId="0" fontId="27" fillId="0" borderId="1" xfId="6" applyFont="1" applyFill="1" applyBorder="1" applyAlignment="1" applyProtection="1">
      <alignment horizontal="justify" vertical="center" wrapText="1"/>
      <protection locked="0"/>
    </xf>
    <xf numFmtId="0" fontId="7" fillId="2" borderId="1" xfId="3" applyFont="1" applyFill="1" applyBorder="1" applyAlignment="1">
      <alignment horizontal="center" vertical="center" wrapText="1"/>
    </xf>
    <xf numFmtId="0" fontId="31" fillId="2" borderId="1" xfId="1" applyFont="1" applyFill="1" applyBorder="1" applyAlignment="1" applyProtection="1">
      <alignment horizontal="justify" vertical="center" wrapText="1"/>
    </xf>
    <xf numFmtId="9" fontId="31" fillId="2" borderId="1" xfId="5" applyFont="1" applyFill="1" applyBorder="1" applyAlignment="1" applyProtection="1">
      <alignment horizontal="justify" vertical="center" wrapText="1"/>
    </xf>
    <xf numFmtId="0" fontId="8" fillId="2" borderId="0" xfId="0" applyFont="1" applyFill="1"/>
    <xf numFmtId="0" fontId="8" fillId="2" borderId="1" xfId="0" applyFont="1" applyFill="1" applyBorder="1"/>
    <xf numFmtId="0" fontId="33" fillId="2" borderId="1" xfId="1" applyFont="1" applyFill="1" applyBorder="1" applyAlignment="1" applyProtection="1">
      <alignment horizontal="justify" vertical="center" wrapText="1"/>
    </xf>
    <xf numFmtId="0" fontId="0" fillId="2" borderId="0" xfId="0" applyFont="1" applyFill="1" applyAlignment="1">
      <alignment horizontal="justify" vertical="center"/>
    </xf>
    <xf numFmtId="0" fontId="34" fillId="2" borderId="36" xfId="0" applyFont="1" applyFill="1" applyBorder="1" applyAlignment="1">
      <alignment vertical="center"/>
    </xf>
    <xf numFmtId="0" fontId="34" fillId="2" borderId="36"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1" xfId="0" applyFont="1" applyFill="1" applyBorder="1" applyAlignment="1">
      <alignment horizontal="justify" vertical="center"/>
    </xf>
    <xf numFmtId="165" fontId="0" fillId="2" borderId="1" xfId="0" applyNumberFormat="1" applyFont="1" applyFill="1" applyBorder="1" applyAlignment="1">
      <alignment horizontal="justify" vertical="center"/>
    </xf>
    <xf numFmtId="9" fontId="0" fillId="2" borderId="1" xfId="5" applyFont="1" applyFill="1" applyBorder="1" applyAlignment="1">
      <alignment horizontal="justify" vertical="center"/>
    </xf>
    <xf numFmtId="167" fontId="0" fillId="2" borderId="1" xfId="5" applyNumberFormat="1" applyFont="1" applyFill="1" applyBorder="1" applyAlignment="1" applyProtection="1">
      <alignment horizontal="center" vertical="center"/>
      <protection locked="0"/>
    </xf>
    <xf numFmtId="0" fontId="0" fillId="2" borderId="1" xfId="6" applyFont="1" applyFill="1" applyBorder="1" applyAlignment="1" applyProtection="1">
      <alignment horizontal="justify" vertical="center"/>
      <protection locked="0"/>
    </xf>
    <xf numFmtId="167" fontId="0" fillId="2" borderId="1" xfId="5" applyNumberFormat="1" applyFont="1" applyFill="1" applyBorder="1" applyAlignment="1">
      <alignment horizontal="center" vertical="center"/>
    </xf>
    <xf numFmtId="167" fontId="0" fillId="2" borderId="1" xfId="0" applyNumberFormat="1" applyFont="1" applyFill="1" applyBorder="1" applyAlignment="1">
      <alignment horizontal="center" vertical="center"/>
    </xf>
    <xf numFmtId="0" fontId="0" fillId="2" borderId="1" xfId="0" applyFont="1" applyFill="1" applyBorder="1" applyAlignment="1">
      <alignment horizontal="justify" vertical="center" wrapText="1"/>
    </xf>
    <xf numFmtId="167" fontId="0" fillId="2" borderId="1" xfId="5" applyNumberFormat="1" applyFont="1" applyFill="1" applyBorder="1" applyAlignment="1" applyProtection="1">
      <alignment horizontal="center" vertical="center" wrapText="1"/>
      <protection locked="0"/>
    </xf>
    <xf numFmtId="0" fontId="0" fillId="2" borderId="1" xfId="6" quotePrefix="1" applyFont="1" applyFill="1" applyBorder="1" applyAlignment="1" applyProtection="1">
      <alignment horizontal="justify" vertical="center"/>
      <protection locked="0"/>
    </xf>
    <xf numFmtId="0" fontId="0" fillId="2" borderId="1" xfId="6" applyFont="1" applyFill="1" applyBorder="1" applyAlignment="1" applyProtection="1">
      <alignment horizontal="justify" vertical="center" wrapText="1"/>
      <protection locked="0"/>
    </xf>
    <xf numFmtId="0" fontId="36" fillId="2" borderId="1" xfId="6" applyFont="1" applyFill="1" applyBorder="1" applyAlignment="1" applyProtection="1">
      <alignment horizontal="justify" vertical="center" wrapText="1"/>
      <protection locked="0"/>
    </xf>
    <xf numFmtId="0" fontId="36" fillId="2" borderId="1" xfId="6" applyFont="1" applyFill="1" applyBorder="1" applyAlignment="1" applyProtection="1">
      <alignment horizontal="justify" vertical="center"/>
      <protection locked="0"/>
    </xf>
    <xf numFmtId="167" fontId="30" fillId="2" borderId="0" xfId="0" applyNumberFormat="1" applyFont="1" applyFill="1" applyAlignment="1">
      <alignment horizontal="justify" vertical="center"/>
    </xf>
    <xf numFmtId="0" fontId="30" fillId="2" borderId="0" xfId="0" applyFont="1" applyFill="1" applyAlignment="1">
      <alignment horizontal="justify" vertical="center"/>
    </xf>
    <xf numFmtId="167" fontId="30" fillId="2" borderId="0" xfId="0" applyNumberFormat="1" applyFont="1" applyFill="1" applyAlignment="1">
      <alignment horizontal="center" vertical="center"/>
    </xf>
    <xf numFmtId="0" fontId="0" fillId="2" borderId="0" xfId="0" applyFont="1" applyFill="1" applyAlignment="1">
      <alignment horizontal="center" vertical="center"/>
    </xf>
    <xf numFmtId="166" fontId="37" fillId="2" borderId="1" xfId="0" applyNumberFormat="1" applyFont="1" applyFill="1" applyBorder="1" applyAlignment="1">
      <alignment horizontal="center" vertical="center"/>
    </xf>
    <xf numFmtId="166" fontId="37" fillId="2" borderId="1" xfId="0" applyNumberFormat="1" applyFont="1" applyFill="1" applyBorder="1" applyAlignment="1">
      <alignment horizontal="center" vertical="center" wrapText="1"/>
    </xf>
    <xf numFmtId="0" fontId="35" fillId="2" borderId="1" xfId="0" applyFont="1" applyFill="1" applyBorder="1" applyAlignment="1">
      <alignment horizontal="center" vertical="center"/>
    </xf>
  </cellXfs>
  <cellStyles count="10">
    <cellStyle name="Normal" xfId="0" builtinId="0"/>
    <cellStyle name="Normal 2" xfId="1" xr:uid="{00000000-0005-0000-0000-000001000000}"/>
    <cellStyle name="Normal 2 2" xfId="6" xr:uid="{00000000-0005-0000-0000-000002000000}"/>
    <cellStyle name="Normal 3" xfId="8" xr:uid="{00000000-0005-0000-0000-000003000000}"/>
    <cellStyle name="Normal 7" xfId="3" xr:uid="{00000000-0005-0000-0000-000004000000}"/>
    <cellStyle name="Porcentaje" xfId="5" builtinId="5"/>
    <cellStyle name="Porcentaje 2" xfId="2" xr:uid="{00000000-0005-0000-0000-000006000000}"/>
    <cellStyle name="Porcentaje 2 2" xfId="7" xr:uid="{00000000-0005-0000-0000-000007000000}"/>
    <cellStyle name="Porcentaje 3" xfId="9" xr:uid="{00000000-0005-0000-0000-000008000000}"/>
    <cellStyle name="Porcentaje 4" xfId="4" xr:uid="{00000000-0005-0000-0000-000009000000}"/>
  </cellStyles>
  <dxfs count="18">
    <dxf>
      <font>
        <b/>
        <i val="0"/>
        <strike val="0"/>
        <color rgb="FF00B050"/>
      </font>
    </dxf>
    <dxf>
      <font>
        <b/>
        <i val="0"/>
        <color rgb="FFFF0000"/>
      </font>
    </dxf>
    <dxf>
      <font>
        <b/>
        <i val="0"/>
        <strike val="0"/>
        <color rgb="FF00B050"/>
      </font>
    </dxf>
    <dxf>
      <font>
        <b/>
        <i val="0"/>
        <color rgb="FFFF0000"/>
      </font>
    </dxf>
    <dxf>
      <font>
        <b/>
        <i val="0"/>
        <strike val="0"/>
        <color rgb="FF00B050"/>
      </font>
    </dxf>
    <dxf>
      <font>
        <b/>
        <i val="0"/>
        <color rgb="FFFF0000"/>
      </font>
    </dxf>
    <dxf>
      <font>
        <b/>
        <i val="0"/>
        <strike val="0"/>
        <color rgb="FF00B050"/>
      </font>
    </dxf>
    <dxf>
      <font>
        <b/>
        <i val="0"/>
        <color rgb="FFFF0000"/>
      </font>
    </dxf>
    <dxf>
      <font>
        <b/>
        <i val="0"/>
        <strike val="0"/>
        <color rgb="FF00B050"/>
      </font>
    </dxf>
    <dxf>
      <font>
        <b/>
        <i val="0"/>
        <color rgb="FFFF000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4</xdr:row>
      <xdr:rowOff>333375</xdr:rowOff>
    </xdr:from>
    <xdr:to>
      <xdr:col>3</xdr:col>
      <xdr:colOff>180975</xdr:colOff>
      <xdr:row>41</xdr:row>
      <xdr:rowOff>152400</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rotWithShape="1">
        <a:blip xmlns:r="http://schemas.openxmlformats.org/officeDocument/2006/relationships" r:embed="rId1"/>
        <a:srcRect l="14273" t="37874" r="70413" b="52959"/>
        <a:stretch/>
      </xdr:blipFill>
      <xdr:spPr>
        <a:xfrm>
          <a:off x="2419350" y="1323975"/>
          <a:ext cx="0" cy="876300"/>
        </a:xfrm>
        <a:prstGeom prst="rect">
          <a:avLst/>
        </a:prstGeom>
      </xdr:spPr>
    </xdr:pic>
    <xdr:clientData/>
  </xdr:twoCellAnchor>
  <xdr:twoCellAnchor editAs="oneCell">
    <xdr:from>
      <xdr:col>3</xdr:col>
      <xdr:colOff>86304</xdr:colOff>
      <xdr:row>6</xdr:row>
      <xdr:rowOff>676275</xdr:rowOff>
    </xdr:from>
    <xdr:to>
      <xdr:col>3</xdr:col>
      <xdr:colOff>86304</xdr:colOff>
      <xdr:row>41</xdr:row>
      <xdr:rowOff>152400</xdr:rowOff>
    </xdr:to>
    <xdr:pic>
      <xdr:nvPicPr>
        <xdr:cNvPr id="8" name="Imagen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2"/>
        <a:srcRect l="5990" t="37411" r="71976" b="51939"/>
        <a:stretch/>
      </xdr:blipFill>
      <xdr:spPr>
        <a:xfrm>
          <a:off x="2324679" y="2962275"/>
          <a:ext cx="0" cy="962025"/>
        </a:xfrm>
        <a:prstGeom prst="rect">
          <a:avLst/>
        </a:prstGeom>
      </xdr:spPr>
    </xdr:pic>
    <xdr:clientData/>
  </xdr:twoCellAnchor>
  <xdr:twoCellAnchor editAs="oneCell">
    <xdr:from>
      <xdr:col>3</xdr:col>
      <xdr:colOff>19050</xdr:colOff>
      <xdr:row>7</xdr:row>
      <xdr:rowOff>304800</xdr:rowOff>
    </xdr:from>
    <xdr:to>
      <xdr:col>3</xdr:col>
      <xdr:colOff>19050</xdr:colOff>
      <xdr:row>26</xdr:row>
      <xdr:rowOff>127000</xdr:rowOff>
    </xdr:to>
    <xdr:pic>
      <xdr:nvPicPr>
        <xdr:cNvPr id="9" name="Imagen 8">
          <a:extLst>
            <a:ext uri="{FF2B5EF4-FFF2-40B4-BE49-F238E27FC236}">
              <a16:creationId xmlns:a16="http://schemas.microsoft.com/office/drawing/2014/main" id="{00000000-0008-0000-0800-000009000000}"/>
            </a:ext>
          </a:extLst>
        </xdr:cNvPr>
        <xdr:cNvPicPr>
          <a:picLocks noChangeAspect="1"/>
        </xdr:cNvPicPr>
      </xdr:nvPicPr>
      <xdr:blipFill rotWithShape="1">
        <a:blip xmlns:r="http://schemas.openxmlformats.org/officeDocument/2006/relationships" r:embed="rId3"/>
        <a:srcRect l="6251" t="43431" r="78331" b="48882"/>
        <a:stretch/>
      </xdr:blipFill>
      <xdr:spPr>
        <a:xfrm>
          <a:off x="2257425" y="5829300"/>
          <a:ext cx="0" cy="790575"/>
        </a:xfrm>
        <a:prstGeom prst="rect">
          <a:avLst/>
        </a:prstGeom>
      </xdr:spPr>
    </xdr:pic>
    <xdr:clientData/>
  </xdr:twoCellAnchor>
  <xdr:twoCellAnchor editAs="oneCell">
    <xdr:from>
      <xdr:col>3</xdr:col>
      <xdr:colOff>396877</xdr:colOff>
      <xdr:row>6</xdr:row>
      <xdr:rowOff>247652</xdr:rowOff>
    </xdr:from>
    <xdr:to>
      <xdr:col>3</xdr:col>
      <xdr:colOff>3305175</xdr:colOff>
      <xdr:row>6</xdr:row>
      <xdr:rowOff>1114425</xdr:rowOff>
    </xdr:to>
    <xdr:pic>
      <xdr:nvPicPr>
        <xdr:cNvPr id="10" name="Imagen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4"/>
        <a:stretch>
          <a:fillRect/>
        </a:stretch>
      </xdr:blipFill>
      <xdr:spPr>
        <a:xfrm>
          <a:off x="2378077" y="2314577"/>
          <a:ext cx="2908298" cy="866773"/>
        </a:xfrm>
        <a:prstGeom prst="rect">
          <a:avLst/>
        </a:prstGeom>
      </xdr:spPr>
    </xdr:pic>
    <xdr:clientData/>
  </xdr:twoCellAnchor>
  <xdr:twoCellAnchor editAs="oneCell">
    <xdr:from>
      <xdr:col>3</xdr:col>
      <xdr:colOff>215900</xdr:colOff>
      <xdr:row>7</xdr:row>
      <xdr:rowOff>796925</xdr:rowOff>
    </xdr:from>
    <xdr:to>
      <xdr:col>3</xdr:col>
      <xdr:colOff>3536305</xdr:colOff>
      <xdr:row>7</xdr:row>
      <xdr:rowOff>1590674</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5"/>
        <a:stretch>
          <a:fillRect/>
        </a:stretch>
      </xdr:blipFill>
      <xdr:spPr>
        <a:xfrm>
          <a:off x="2197100" y="4168775"/>
          <a:ext cx="3320405" cy="79374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
  <cols>
    <col min="1" max="16384" width="11.5546875" style="14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9"/>
  <sheetViews>
    <sheetView view="pageBreakPreview" topLeftCell="B1" zoomScaleNormal="60" zoomScaleSheetLayoutView="100" workbookViewId="0">
      <selection activeCell="B1" sqref="B1:L1"/>
    </sheetView>
  </sheetViews>
  <sheetFormatPr baseColWidth="10" defaultRowHeight="15" x14ac:dyDescent="0.2"/>
  <cols>
    <col min="1" max="1" width="0" hidden="1" customWidth="1"/>
    <col min="4" max="4" width="44.33203125" customWidth="1"/>
    <col min="5" max="5" width="25.77734375" customWidth="1"/>
    <col min="6" max="6" width="14.88671875" customWidth="1"/>
    <col min="8" max="8" width="25.109375" customWidth="1"/>
    <col min="9" max="9" width="28.5546875" customWidth="1"/>
    <col min="11" max="11" width="15.21875" customWidth="1"/>
    <col min="12" max="12" width="13.5546875" customWidth="1"/>
  </cols>
  <sheetData>
    <row r="1" spans="2:12" s="6" customFormat="1" ht="23.25" x14ac:dyDescent="0.35">
      <c r="B1" s="236" t="s">
        <v>56</v>
      </c>
      <c r="C1" s="236"/>
      <c r="D1" s="236"/>
      <c r="E1" s="236"/>
      <c r="F1" s="236"/>
      <c r="G1" s="236"/>
      <c r="H1" s="236"/>
      <c r="I1" s="236"/>
      <c r="J1" s="236"/>
      <c r="K1" s="236"/>
      <c r="L1" s="236"/>
    </row>
    <row r="2" spans="2:12" s="6" customFormat="1" ht="1.5" customHeight="1" x14ac:dyDescent="0.2">
      <c r="B2" s="7"/>
      <c r="C2" s="8"/>
      <c r="D2" s="8"/>
      <c r="E2" s="7"/>
      <c r="F2" s="7"/>
      <c r="G2" s="8"/>
      <c r="H2" s="7"/>
      <c r="I2" s="7"/>
      <c r="J2" s="7"/>
      <c r="K2" s="7"/>
      <c r="L2" s="9"/>
    </row>
    <row r="3" spans="2:12" s="6" customFormat="1" ht="1.5" customHeight="1" thickBot="1" x14ac:dyDescent="0.25">
      <c r="B3" s="7"/>
      <c r="C3" s="8"/>
      <c r="D3" s="8"/>
      <c r="E3" s="7"/>
      <c r="F3" s="7"/>
      <c r="G3" s="8"/>
      <c r="H3" s="7"/>
      <c r="I3" s="7"/>
      <c r="J3" s="7"/>
      <c r="K3" s="7"/>
      <c r="L3" s="9"/>
    </row>
    <row r="4" spans="2:12" s="13" customFormat="1" ht="45.75" customHeight="1" thickBot="1" x14ac:dyDescent="0.25">
      <c r="B4" s="10" t="s">
        <v>24</v>
      </c>
      <c r="C4" s="11" t="s">
        <v>25</v>
      </c>
      <c r="D4" s="11" t="s">
        <v>26</v>
      </c>
      <c r="E4" s="11" t="s">
        <v>27</v>
      </c>
      <c r="F4" s="11" t="s">
        <v>28</v>
      </c>
      <c r="G4" s="11" t="s">
        <v>29</v>
      </c>
      <c r="H4" s="11" t="s">
        <v>30</v>
      </c>
      <c r="I4" s="11" t="s">
        <v>31</v>
      </c>
      <c r="J4" s="11" t="s">
        <v>32</v>
      </c>
      <c r="K4" s="11" t="s">
        <v>33</v>
      </c>
      <c r="L4" s="12" t="s">
        <v>34</v>
      </c>
    </row>
    <row r="5" spans="2:12" s="14" customFormat="1" ht="39" thickBot="1" x14ac:dyDescent="0.25">
      <c r="B5" s="15" t="s">
        <v>41</v>
      </c>
      <c r="C5" s="15" t="s">
        <v>35</v>
      </c>
      <c r="D5" s="15" t="s">
        <v>57</v>
      </c>
      <c r="E5" s="15" t="s">
        <v>42</v>
      </c>
      <c r="F5" s="15" t="s">
        <v>43</v>
      </c>
      <c r="G5" s="150">
        <v>1</v>
      </c>
      <c r="H5" s="150">
        <v>1</v>
      </c>
      <c r="I5" s="15" t="s">
        <v>44</v>
      </c>
      <c r="J5" s="150" t="s">
        <v>22</v>
      </c>
      <c r="K5" s="15" t="s">
        <v>45</v>
      </c>
      <c r="L5" s="150" t="s">
        <v>37</v>
      </c>
    </row>
    <row r="6" spans="2:12" s="14" customFormat="1" ht="51.75" thickBot="1" x14ac:dyDescent="0.25">
      <c r="B6" s="15" t="s">
        <v>46</v>
      </c>
      <c r="C6" s="15" t="s">
        <v>47</v>
      </c>
      <c r="D6" s="15" t="s">
        <v>58</v>
      </c>
      <c r="E6" s="15" t="s">
        <v>69</v>
      </c>
      <c r="F6" s="15" t="s">
        <v>36</v>
      </c>
      <c r="G6" s="150" t="s">
        <v>22</v>
      </c>
      <c r="H6" s="150" t="s">
        <v>22</v>
      </c>
      <c r="I6" s="15" t="s">
        <v>44</v>
      </c>
      <c r="J6" s="150" t="s">
        <v>22</v>
      </c>
      <c r="K6" s="15" t="s">
        <v>48</v>
      </c>
      <c r="L6" s="150" t="s">
        <v>37</v>
      </c>
    </row>
    <row r="7" spans="2:12" s="14" customFormat="1" ht="102.75" thickBot="1" x14ac:dyDescent="0.25">
      <c r="B7" s="15" t="s">
        <v>49</v>
      </c>
      <c r="C7" s="15" t="s">
        <v>47</v>
      </c>
      <c r="D7" s="15"/>
      <c r="E7" s="15" t="s">
        <v>70</v>
      </c>
      <c r="F7" s="15" t="s">
        <v>38</v>
      </c>
      <c r="G7" s="150">
        <v>1</v>
      </c>
      <c r="H7" s="15" t="s">
        <v>71</v>
      </c>
      <c r="I7" s="15" t="s">
        <v>72</v>
      </c>
      <c r="J7" s="150">
        <v>0.91</v>
      </c>
      <c r="K7" s="15" t="s">
        <v>50</v>
      </c>
      <c r="L7" s="150">
        <v>1</v>
      </c>
    </row>
    <row r="8" spans="2:12" s="14" customFormat="1" ht="192" thickBot="1" x14ac:dyDescent="0.25">
      <c r="B8" s="15" t="s">
        <v>51</v>
      </c>
      <c r="C8" s="15" t="s">
        <v>47</v>
      </c>
      <c r="D8" s="15"/>
      <c r="E8" s="15" t="s">
        <v>68</v>
      </c>
      <c r="F8" s="15" t="s">
        <v>40</v>
      </c>
      <c r="G8" s="150">
        <v>1</v>
      </c>
      <c r="H8" s="15" t="s">
        <v>39</v>
      </c>
      <c r="I8" s="15" t="s">
        <v>584</v>
      </c>
      <c r="J8" s="150" t="s">
        <v>52</v>
      </c>
      <c r="K8" s="15" t="s">
        <v>585</v>
      </c>
      <c r="L8" s="150">
        <v>0.96660000000000001</v>
      </c>
    </row>
    <row r="9" spans="2:12" x14ac:dyDescent="0.2">
      <c r="C9" s="15"/>
      <c r="D9" s="15"/>
      <c r="E9" s="15"/>
      <c r="F9" s="15"/>
      <c r="G9" s="15"/>
      <c r="H9" s="15"/>
      <c r="I9" s="15"/>
      <c r="J9" s="150"/>
      <c r="K9" s="15" t="s">
        <v>59</v>
      </c>
      <c r="L9" s="150">
        <f>+(L8+L7)/2</f>
        <v>0.98330000000000006</v>
      </c>
    </row>
  </sheetData>
  <mergeCells count="1">
    <mergeCell ref="B1:L1"/>
  </mergeCells>
  <pageMargins left="0.51181102362204722" right="0.51181102362204722" top="0.74803149606299213" bottom="0.74803149606299213" header="0.31496062992125984" footer="0.31496062992125984"/>
  <pageSetup paperSize="14" scale="5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49"/>
  <sheetViews>
    <sheetView view="pageBreakPreview" topLeftCell="D1" zoomScale="85" zoomScaleNormal="85" zoomScaleSheetLayoutView="85" workbookViewId="0">
      <selection activeCell="K3" sqref="K3"/>
    </sheetView>
  </sheetViews>
  <sheetFormatPr baseColWidth="10" defaultRowHeight="15" x14ac:dyDescent="0.2"/>
  <cols>
    <col min="1" max="1" width="9.77734375" style="39" hidden="1" customWidth="1"/>
    <col min="2" max="2" width="8.21875" style="39" hidden="1" customWidth="1"/>
    <col min="3" max="3" width="8.44140625" style="39" hidden="1" customWidth="1"/>
    <col min="4" max="4" width="5.77734375" style="42" customWidth="1"/>
    <col min="5" max="5" width="13.88671875" style="42" customWidth="1"/>
    <col min="6" max="6" width="9.77734375" style="42" customWidth="1"/>
    <col min="7" max="7" width="8" style="42" customWidth="1"/>
    <col min="8" max="8" width="15.21875" style="42" customWidth="1"/>
    <col min="9" max="9" width="8.6640625" style="42" hidden="1" customWidth="1"/>
    <col min="10" max="10" width="19.33203125" style="42" customWidth="1"/>
    <col min="11" max="11" width="9.44140625" style="42" customWidth="1"/>
    <col min="12" max="12" width="10.44140625" style="42" customWidth="1"/>
    <col min="13" max="13" width="14.5546875" style="42" customWidth="1"/>
    <col min="14" max="14" width="31.88671875" style="42" customWidth="1"/>
    <col min="15" max="16" width="11.5546875" style="42" hidden="1" customWidth="1"/>
    <col min="17" max="17" width="8.44140625" style="42" hidden="1" customWidth="1"/>
    <col min="18" max="18" width="27.21875" style="42" hidden="1" customWidth="1"/>
    <col min="19" max="19" width="8.88671875" style="42" customWidth="1"/>
    <col min="20" max="20" width="43.109375" style="42" customWidth="1"/>
    <col min="21" max="21" width="12" style="42" customWidth="1"/>
    <col min="22" max="22" width="39.44140625" style="42" customWidth="1"/>
    <col min="23" max="23" width="20.6640625" style="42" hidden="1" customWidth="1"/>
    <col min="24" max="24" width="9.6640625" style="42" customWidth="1"/>
    <col min="25" max="16384" width="11.5546875" style="39"/>
  </cols>
  <sheetData>
    <row r="1" spans="1:24" ht="130.5" customHeight="1" x14ac:dyDescent="0.2">
      <c r="A1" s="44" t="s">
        <v>213</v>
      </c>
      <c r="B1" s="44" t="s">
        <v>214</v>
      </c>
      <c r="C1" s="163" t="s">
        <v>215</v>
      </c>
      <c r="D1" s="44" t="s">
        <v>216</v>
      </c>
      <c r="E1" s="44" t="s">
        <v>12</v>
      </c>
      <c r="F1" s="44" t="s">
        <v>13</v>
      </c>
      <c r="G1" s="44" t="s">
        <v>310</v>
      </c>
      <c r="H1" s="44" t="s">
        <v>14</v>
      </c>
      <c r="I1" s="44" t="s">
        <v>135</v>
      </c>
      <c r="J1" s="44" t="s">
        <v>86</v>
      </c>
      <c r="K1" s="44" t="s">
        <v>87</v>
      </c>
      <c r="L1" s="44" t="s">
        <v>136</v>
      </c>
      <c r="M1" s="44" t="s">
        <v>134</v>
      </c>
      <c r="N1" s="44" t="s">
        <v>217</v>
      </c>
      <c r="O1" s="44" t="s">
        <v>16</v>
      </c>
      <c r="P1" s="44" t="s">
        <v>17</v>
      </c>
      <c r="Q1" s="44" t="s">
        <v>184</v>
      </c>
      <c r="R1" s="44" t="s">
        <v>21</v>
      </c>
      <c r="S1" s="44" t="s">
        <v>302</v>
      </c>
      <c r="T1" s="44" t="s">
        <v>21</v>
      </c>
      <c r="U1" s="44" t="s">
        <v>304</v>
      </c>
      <c r="V1" s="44" t="s">
        <v>19</v>
      </c>
      <c r="W1" s="44" t="s">
        <v>20</v>
      </c>
      <c r="X1" s="44" t="s">
        <v>635</v>
      </c>
    </row>
    <row r="2" spans="1:24" ht="120" x14ac:dyDescent="0.2">
      <c r="A2" s="148">
        <v>1</v>
      </c>
      <c r="B2" s="148" t="s">
        <v>226</v>
      </c>
      <c r="C2" s="164" t="s">
        <v>227</v>
      </c>
      <c r="D2" s="148" t="s">
        <v>228</v>
      </c>
      <c r="E2" s="148" t="s">
        <v>0</v>
      </c>
      <c r="F2" s="148" t="s">
        <v>0</v>
      </c>
      <c r="G2" s="42" t="s">
        <v>311</v>
      </c>
      <c r="H2" s="153" t="s">
        <v>1</v>
      </c>
      <c r="I2" s="42" t="s">
        <v>137</v>
      </c>
      <c r="J2" s="42" t="s">
        <v>88</v>
      </c>
      <c r="K2" s="43">
        <v>43830</v>
      </c>
      <c r="L2" s="45">
        <v>1</v>
      </c>
      <c r="M2" s="45">
        <v>1</v>
      </c>
      <c r="N2" s="45" t="s">
        <v>229</v>
      </c>
      <c r="O2" s="43">
        <v>43466</v>
      </c>
      <c r="P2" s="43">
        <v>43830</v>
      </c>
      <c r="Q2" s="46" t="s">
        <v>186</v>
      </c>
      <c r="R2" s="42" t="s">
        <v>260</v>
      </c>
      <c r="S2" s="142">
        <v>4</v>
      </c>
      <c r="T2" s="144" t="s">
        <v>338</v>
      </c>
      <c r="U2" s="157">
        <v>1</v>
      </c>
      <c r="V2" s="156" t="s">
        <v>187</v>
      </c>
      <c r="W2" s="161">
        <f>(S2/4)*100%</f>
        <v>1</v>
      </c>
      <c r="X2" s="162">
        <f>+W2</f>
        <v>1</v>
      </c>
    </row>
    <row r="3" spans="1:24" ht="165" x14ac:dyDescent="0.2">
      <c r="A3" s="154"/>
      <c r="B3" s="154"/>
      <c r="C3" s="165"/>
      <c r="D3" s="154"/>
      <c r="E3" s="154"/>
      <c r="F3" s="154"/>
      <c r="G3" s="42" t="s">
        <v>315</v>
      </c>
      <c r="H3" s="153" t="s">
        <v>2</v>
      </c>
      <c r="I3" s="42" t="s">
        <v>138</v>
      </c>
      <c r="J3" s="143" t="s">
        <v>89</v>
      </c>
      <c r="K3" s="43">
        <v>43799</v>
      </c>
      <c r="L3" s="45">
        <v>1</v>
      </c>
      <c r="M3" s="45">
        <v>0.4</v>
      </c>
      <c r="N3" s="45" t="s">
        <v>264</v>
      </c>
      <c r="O3" s="43">
        <v>43466</v>
      </c>
      <c r="P3" s="43">
        <v>43830</v>
      </c>
      <c r="Q3" s="46" t="s">
        <v>186</v>
      </c>
      <c r="R3" s="42" t="s">
        <v>339</v>
      </c>
      <c r="S3" s="142">
        <v>8</v>
      </c>
      <c r="T3" s="146" t="s">
        <v>340</v>
      </c>
      <c r="U3" s="237">
        <v>1</v>
      </c>
      <c r="V3" s="238" t="s">
        <v>188</v>
      </c>
      <c r="W3" s="161">
        <f>(S3/8)*40%</f>
        <v>0.4</v>
      </c>
      <c r="X3" s="162">
        <f>+SUM(W3:W10)</f>
        <v>1</v>
      </c>
    </row>
    <row r="4" spans="1:24" ht="120" x14ac:dyDescent="0.2">
      <c r="A4" s="154"/>
      <c r="B4" s="154"/>
      <c r="C4" s="165"/>
      <c r="D4" s="154"/>
      <c r="E4" s="154"/>
      <c r="F4" s="154"/>
      <c r="G4" s="154"/>
      <c r="H4" s="154"/>
      <c r="I4" s="42" t="s">
        <v>139</v>
      </c>
      <c r="J4" s="42" t="s">
        <v>90</v>
      </c>
      <c r="K4" s="43">
        <v>43677</v>
      </c>
      <c r="L4" s="45">
        <v>1</v>
      </c>
      <c r="M4" s="45">
        <v>0.1</v>
      </c>
      <c r="N4" s="45" t="s">
        <v>265</v>
      </c>
      <c r="O4" s="43">
        <v>43466</v>
      </c>
      <c r="P4" s="43">
        <v>43830</v>
      </c>
      <c r="Q4" s="46" t="s">
        <v>186</v>
      </c>
      <c r="R4" s="42" t="s">
        <v>261</v>
      </c>
      <c r="S4" s="142">
        <v>2</v>
      </c>
      <c r="T4" s="144" t="s">
        <v>341</v>
      </c>
      <c r="U4" s="237"/>
      <c r="V4" s="238"/>
      <c r="W4" s="145">
        <f>(S4/2)*10%</f>
        <v>0.1</v>
      </c>
      <c r="X4" s="160"/>
    </row>
    <row r="5" spans="1:24" ht="45" x14ac:dyDescent="0.2">
      <c r="A5" s="154"/>
      <c r="B5" s="154"/>
      <c r="C5" s="165"/>
      <c r="D5" s="154"/>
      <c r="E5" s="154"/>
      <c r="F5" s="154"/>
      <c r="G5" s="154"/>
      <c r="H5" s="154"/>
      <c r="I5" s="42" t="s">
        <v>140</v>
      </c>
      <c r="J5" s="42" t="s">
        <v>91</v>
      </c>
      <c r="K5" s="43">
        <v>43830</v>
      </c>
      <c r="L5" s="45">
        <v>1</v>
      </c>
      <c r="M5" s="45">
        <v>0.1</v>
      </c>
      <c r="N5" s="45" t="s">
        <v>266</v>
      </c>
      <c r="O5" s="43">
        <v>43466</v>
      </c>
      <c r="P5" s="43">
        <v>43830</v>
      </c>
      <c r="Q5" s="46" t="s">
        <v>186</v>
      </c>
      <c r="R5" s="42" t="s">
        <v>305</v>
      </c>
      <c r="S5" s="142">
        <v>4</v>
      </c>
      <c r="T5" s="144" t="s">
        <v>342</v>
      </c>
      <c r="U5" s="237"/>
      <c r="V5" s="238"/>
      <c r="W5" s="145">
        <f>(S5/4)*10%</f>
        <v>0.1</v>
      </c>
      <c r="X5" s="160"/>
    </row>
    <row r="6" spans="1:24" ht="60" x14ac:dyDescent="0.2">
      <c r="A6" s="154"/>
      <c r="B6" s="154"/>
      <c r="C6" s="165"/>
      <c r="D6" s="154"/>
      <c r="E6" s="154"/>
      <c r="F6" s="154"/>
      <c r="G6" s="154"/>
      <c r="H6" s="154"/>
      <c r="I6" s="42" t="s">
        <v>141</v>
      </c>
      <c r="J6" s="42" t="s">
        <v>92</v>
      </c>
      <c r="K6" s="43">
        <v>43830</v>
      </c>
      <c r="L6" s="45">
        <v>1</v>
      </c>
      <c r="M6" s="45">
        <v>0.1</v>
      </c>
      <c r="N6" s="45" t="s">
        <v>267</v>
      </c>
      <c r="O6" s="43">
        <v>43466</v>
      </c>
      <c r="P6" s="43">
        <v>43830</v>
      </c>
      <c r="Q6" s="46" t="s">
        <v>186</v>
      </c>
      <c r="R6" s="42" t="s">
        <v>305</v>
      </c>
      <c r="S6" s="142">
        <v>60</v>
      </c>
      <c r="T6" s="144" t="s">
        <v>343</v>
      </c>
      <c r="U6" s="237"/>
      <c r="V6" s="238"/>
      <c r="W6" s="145">
        <f>(S6/60)*10%</f>
        <v>0.1</v>
      </c>
      <c r="X6" s="160"/>
    </row>
    <row r="7" spans="1:24" ht="105" x14ac:dyDescent="0.2">
      <c r="A7" s="154"/>
      <c r="B7" s="154"/>
      <c r="C7" s="165"/>
      <c r="D7" s="154"/>
      <c r="E7" s="154"/>
      <c r="F7" s="154"/>
      <c r="G7" s="154"/>
      <c r="H7" s="154"/>
      <c r="I7" s="42" t="s">
        <v>142</v>
      </c>
      <c r="J7" s="42" t="s">
        <v>93</v>
      </c>
      <c r="K7" s="43">
        <v>43830</v>
      </c>
      <c r="L7" s="45">
        <v>1</v>
      </c>
      <c r="M7" s="45">
        <v>0.1</v>
      </c>
      <c r="N7" s="45" t="s">
        <v>268</v>
      </c>
      <c r="O7" s="43">
        <v>43466</v>
      </c>
      <c r="P7" s="43">
        <v>43830</v>
      </c>
      <c r="Q7" s="46" t="s">
        <v>186</v>
      </c>
      <c r="R7" s="42" t="s">
        <v>305</v>
      </c>
      <c r="S7" s="142">
        <v>64</v>
      </c>
      <c r="T7" s="144" t="s">
        <v>344</v>
      </c>
      <c r="U7" s="237"/>
      <c r="V7" s="238"/>
      <c r="W7" s="145">
        <f>(S7/64)*10%</f>
        <v>0.1</v>
      </c>
      <c r="X7" s="160"/>
    </row>
    <row r="8" spans="1:24" ht="45" x14ac:dyDescent="0.2">
      <c r="A8" s="154"/>
      <c r="B8" s="154"/>
      <c r="C8" s="165"/>
      <c r="D8" s="154"/>
      <c r="E8" s="154"/>
      <c r="F8" s="154"/>
      <c r="G8" s="154"/>
      <c r="H8" s="154"/>
      <c r="I8" s="42" t="s">
        <v>143</v>
      </c>
      <c r="J8" s="42" t="s">
        <v>94</v>
      </c>
      <c r="K8" s="43">
        <v>43830</v>
      </c>
      <c r="L8" s="45">
        <v>1</v>
      </c>
      <c r="M8" s="45">
        <v>0.1</v>
      </c>
      <c r="N8" s="45" t="s">
        <v>269</v>
      </c>
      <c r="O8" s="43">
        <v>43466</v>
      </c>
      <c r="P8" s="43">
        <v>43830</v>
      </c>
      <c r="Q8" s="46" t="s">
        <v>186</v>
      </c>
      <c r="R8" s="42" t="s">
        <v>305</v>
      </c>
      <c r="S8" s="142">
        <v>4</v>
      </c>
      <c r="T8" s="144" t="s">
        <v>345</v>
      </c>
      <c r="U8" s="237"/>
      <c r="V8" s="238"/>
      <c r="W8" s="145">
        <f>(S8/4)*10%</f>
        <v>0.1</v>
      </c>
      <c r="X8" s="160"/>
    </row>
    <row r="9" spans="1:24" ht="75" x14ac:dyDescent="0.2">
      <c r="A9" s="154"/>
      <c r="B9" s="154"/>
      <c r="C9" s="165"/>
      <c r="D9" s="154"/>
      <c r="E9" s="154"/>
      <c r="F9" s="154"/>
      <c r="G9" s="154"/>
      <c r="H9" s="154"/>
      <c r="I9" s="42" t="s">
        <v>144</v>
      </c>
      <c r="J9" s="42" t="s">
        <v>95</v>
      </c>
      <c r="K9" s="43">
        <v>43646</v>
      </c>
      <c r="L9" s="45">
        <v>1</v>
      </c>
      <c r="M9" s="45">
        <v>0.05</v>
      </c>
      <c r="N9" s="45" t="s">
        <v>270</v>
      </c>
      <c r="O9" s="43">
        <v>43466</v>
      </c>
      <c r="P9" s="43">
        <v>43830</v>
      </c>
      <c r="Q9" s="46" t="s">
        <v>186</v>
      </c>
      <c r="R9" s="143" t="s">
        <v>306</v>
      </c>
      <c r="S9" s="142">
        <v>1</v>
      </c>
      <c r="T9" s="144" t="s">
        <v>346</v>
      </c>
      <c r="U9" s="237"/>
      <c r="V9" s="238"/>
      <c r="W9" s="145">
        <f>(S9/1)*5%</f>
        <v>0.05</v>
      </c>
      <c r="X9" s="160"/>
    </row>
    <row r="10" spans="1:24" ht="60" x14ac:dyDescent="0.2">
      <c r="A10" s="154"/>
      <c r="B10" s="154"/>
      <c r="C10" s="165"/>
      <c r="D10" s="154"/>
      <c r="E10" s="154"/>
      <c r="F10" s="154"/>
      <c r="G10" s="154"/>
      <c r="H10" s="154"/>
      <c r="I10" s="42" t="s">
        <v>145</v>
      </c>
      <c r="J10" s="42" t="s">
        <v>96</v>
      </c>
      <c r="K10" s="43">
        <v>43799</v>
      </c>
      <c r="L10" s="45">
        <v>1</v>
      </c>
      <c r="M10" s="45">
        <v>0.05</v>
      </c>
      <c r="N10" s="45" t="s">
        <v>271</v>
      </c>
      <c r="O10" s="43">
        <v>43466</v>
      </c>
      <c r="P10" s="43">
        <v>43830</v>
      </c>
      <c r="Q10" s="46" t="s">
        <v>186</v>
      </c>
      <c r="R10" s="42" t="s">
        <v>263</v>
      </c>
      <c r="S10" s="142">
        <v>1</v>
      </c>
      <c r="T10" s="144" t="s">
        <v>347</v>
      </c>
      <c r="U10" s="237"/>
      <c r="V10" s="238"/>
      <c r="W10" s="145">
        <f>(S10/1)*5%</f>
        <v>0.05</v>
      </c>
      <c r="X10" s="160"/>
    </row>
    <row r="11" spans="1:24" ht="90" x14ac:dyDescent="0.2">
      <c r="A11" s="154"/>
      <c r="B11" s="154"/>
      <c r="C11" s="165"/>
      <c r="D11" s="154"/>
      <c r="E11" s="154"/>
      <c r="F11" s="154"/>
      <c r="G11" s="42" t="s">
        <v>314</v>
      </c>
      <c r="H11" s="153" t="s">
        <v>3</v>
      </c>
      <c r="I11" s="42" t="s">
        <v>146</v>
      </c>
      <c r="J11" s="42" t="s">
        <v>97</v>
      </c>
      <c r="K11" s="43">
        <v>43830</v>
      </c>
      <c r="L11" s="45">
        <v>1</v>
      </c>
      <c r="M11" s="45">
        <v>1</v>
      </c>
      <c r="N11" s="45" t="s">
        <v>233</v>
      </c>
      <c r="O11" s="43">
        <v>43466</v>
      </c>
      <c r="P11" s="43">
        <v>43830</v>
      </c>
      <c r="Q11" s="46" t="s">
        <v>186</v>
      </c>
      <c r="R11" s="42" t="s">
        <v>303</v>
      </c>
      <c r="S11" s="142">
        <v>4</v>
      </c>
      <c r="T11" s="144" t="s">
        <v>348</v>
      </c>
      <c r="U11" s="157">
        <v>1</v>
      </c>
      <c r="V11" s="156" t="s">
        <v>190</v>
      </c>
      <c r="W11" s="161">
        <f>(S11/4)*100%</f>
        <v>1</v>
      </c>
      <c r="X11" s="162">
        <f>+W11</f>
        <v>1</v>
      </c>
    </row>
    <row r="12" spans="1:24" ht="120" x14ac:dyDescent="0.2">
      <c r="A12" s="154"/>
      <c r="B12" s="154"/>
      <c r="C12" s="165"/>
      <c r="D12" s="154"/>
      <c r="E12" s="154"/>
      <c r="F12" s="154"/>
      <c r="G12" s="42" t="s">
        <v>316</v>
      </c>
      <c r="H12" s="153" t="s">
        <v>4</v>
      </c>
      <c r="I12" s="42" t="s">
        <v>147</v>
      </c>
      <c r="J12" s="42" t="s">
        <v>98</v>
      </c>
      <c r="K12" s="43">
        <v>43830</v>
      </c>
      <c r="L12" s="45">
        <v>1</v>
      </c>
      <c r="M12" s="45">
        <v>1</v>
      </c>
      <c r="N12" s="45" t="s">
        <v>234</v>
      </c>
      <c r="O12" s="43">
        <v>43466</v>
      </c>
      <c r="P12" s="43">
        <v>43830</v>
      </c>
      <c r="Q12" s="46" t="s">
        <v>186</v>
      </c>
      <c r="R12" s="42" t="s">
        <v>262</v>
      </c>
      <c r="S12" s="142">
        <v>4</v>
      </c>
      <c r="T12" s="144" t="s">
        <v>349</v>
      </c>
      <c r="U12" s="157">
        <v>1</v>
      </c>
      <c r="V12" s="158" t="s">
        <v>191</v>
      </c>
      <c r="W12" s="161">
        <f>(S12/4)*100%</f>
        <v>1</v>
      </c>
      <c r="X12" s="162">
        <f>+W12</f>
        <v>1</v>
      </c>
    </row>
    <row r="13" spans="1:24" ht="195" x14ac:dyDescent="0.2">
      <c r="A13" s="148">
        <v>1</v>
      </c>
      <c r="B13" s="148" t="s">
        <v>235</v>
      </c>
      <c r="C13" s="164" t="s">
        <v>236</v>
      </c>
      <c r="D13" s="148" t="s">
        <v>237</v>
      </c>
      <c r="E13" s="148" t="s">
        <v>99</v>
      </c>
      <c r="F13" s="148" t="s">
        <v>100</v>
      </c>
      <c r="G13" s="42" t="s">
        <v>317</v>
      </c>
      <c r="H13" s="153" t="s">
        <v>75</v>
      </c>
      <c r="I13" s="42" t="s">
        <v>148</v>
      </c>
      <c r="J13" s="42" t="s">
        <v>101</v>
      </c>
      <c r="K13" s="43">
        <v>43556</v>
      </c>
      <c r="L13" s="45">
        <v>1</v>
      </c>
      <c r="M13" s="45">
        <v>0.3</v>
      </c>
      <c r="N13" s="45" t="s">
        <v>272</v>
      </c>
      <c r="O13" s="43">
        <v>43466</v>
      </c>
      <c r="P13" s="43">
        <v>43738</v>
      </c>
      <c r="Q13" s="46" t="s">
        <v>186</v>
      </c>
      <c r="R13" s="143" t="s">
        <v>327</v>
      </c>
      <c r="S13" s="142">
        <v>1</v>
      </c>
      <c r="T13" s="144" t="s">
        <v>350</v>
      </c>
      <c r="U13" s="239">
        <v>1</v>
      </c>
      <c r="V13" s="238" t="s">
        <v>192</v>
      </c>
      <c r="W13" s="161">
        <f>(S13/1)*30%</f>
        <v>0.3</v>
      </c>
      <c r="X13" s="162">
        <f>+SUM(W13:W17)</f>
        <v>1</v>
      </c>
    </row>
    <row r="14" spans="1:24" ht="30" x14ac:dyDescent="0.2">
      <c r="A14" s="154"/>
      <c r="B14" s="154"/>
      <c r="C14" s="165"/>
      <c r="D14" s="154"/>
      <c r="E14" s="154"/>
      <c r="F14" s="154"/>
      <c r="G14" s="154"/>
      <c r="H14" s="154"/>
      <c r="I14" s="42" t="s">
        <v>149</v>
      </c>
      <c r="J14" s="42" t="s">
        <v>102</v>
      </c>
      <c r="K14" s="43">
        <v>43672</v>
      </c>
      <c r="L14" s="45">
        <v>1</v>
      </c>
      <c r="M14" s="45">
        <v>0.25</v>
      </c>
      <c r="N14" s="45" t="s">
        <v>273</v>
      </c>
      <c r="O14" s="43">
        <v>43466</v>
      </c>
      <c r="P14" s="43">
        <v>43738</v>
      </c>
      <c r="Q14" s="46" t="s">
        <v>186</v>
      </c>
      <c r="R14" s="42" t="s">
        <v>328</v>
      </c>
      <c r="S14" s="142">
        <v>1</v>
      </c>
      <c r="T14" s="144" t="s">
        <v>351</v>
      </c>
      <c r="U14" s="239"/>
      <c r="V14" s="238"/>
      <c r="W14" s="145">
        <f>(S14/1)*25%</f>
        <v>0.25</v>
      </c>
      <c r="X14" s="160"/>
    </row>
    <row r="15" spans="1:24" ht="45" x14ac:dyDescent="0.2">
      <c r="A15" s="154"/>
      <c r="B15" s="154"/>
      <c r="C15" s="165"/>
      <c r="D15" s="154"/>
      <c r="E15" s="154"/>
      <c r="F15" s="154"/>
      <c r="G15" s="154"/>
      <c r="H15" s="154"/>
      <c r="I15" s="42" t="s">
        <v>150</v>
      </c>
      <c r="J15" s="42" t="s">
        <v>103</v>
      </c>
      <c r="K15" s="43">
        <v>43707</v>
      </c>
      <c r="L15" s="45">
        <v>1</v>
      </c>
      <c r="M15" s="45">
        <v>0.25</v>
      </c>
      <c r="N15" s="45" t="s">
        <v>274</v>
      </c>
      <c r="O15" s="43">
        <v>43466</v>
      </c>
      <c r="P15" s="43">
        <v>43738</v>
      </c>
      <c r="Q15" s="46" t="s">
        <v>186</v>
      </c>
      <c r="R15" s="42" t="s">
        <v>328</v>
      </c>
      <c r="S15" s="142">
        <v>1</v>
      </c>
      <c r="T15" s="144" t="s">
        <v>352</v>
      </c>
      <c r="U15" s="239"/>
      <c r="V15" s="238"/>
      <c r="W15" s="145">
        <f>(S15/1)*25%</f>
        <v>0.25</v>
      </c>
      <c r="X15" s="160"/>
    </row>
    <row r="16" spans="1:24" ht="45" x14ac:dyDescent="0.2">
      <c r="A16" s="154"/>
      <c r="B16" s="154"/>
      <c r="C16" s="165"/>
      <c r="D16" s="154"/>
      <c r="E16" s="154"/>
      <c r="F16" s="154"/>
      <c r="G16" s="154"/>
      <c r="H16" s="154"/>
      <c r="I16" s="42" t="s">
        <v>151</v>
      </c>
      <c r="J16" s="42" t="s">
        <v>104</v>
      </c>
      <c r="K16" s="43">
        <v>43738</v>
      </c>
      <c r="L16" s="45">
        <v>1</v>
      </c>
      <c r="M16" s="45">
        <v>0.1</v>
      </c>
      <c r="N16" s="45" t="s">
        <v>275</v>
      </c>
      <c r="O16" s="43">
        <v>43466</v>
      </c>
      <c r="P16" s="43">
        <v>43738</v>
      </c>
      <c r="Q16" s="46" t="s">
        <v>186</v>
      </c>
      <c r="R16" s="42" t="s">
        <v>328</v>
      </c>
      <c r="S16" s="142">
        <v>1</v>
      </c>
      <c r="T16" s="144" t="s">
        <v>353</v>
      </c>
      <c r="U16" s="239"/>
      <c r="V16" s="238"/>
      <c r="W16" s="145">
        <f>(S16/1)*10%</f>
        <v>0.1</v>
      </c>
      <c r="X16" s="160"/>
    </row>
    <row r="17" spans="1:24" ht="75" x14ac:dyDescent="0.2">
      <c r="A17" s="154"/>
      <c r="B17" s="154"/>
      <c r="C17" s="165"/>
      <c r="D17" s="154"/>
      <c r="E17" s="154"/>
      <c r="F17" s="154"/>
      <c r="G17" s="154"/>
      <c r="H17" s="154"/>
      <c r="I17" s="42" t="s">
        <v>152</v>
      </c>
      <c r="J17" s="42" t="s">
        <v>105</v>
      </c>
      <c r="K17" s="43">
        <v>43738</v>
      </c>
      <c r="L17" s="45">
        <v>1</v>
      </c>
      <c r="M17" s="45">
        <v>0.1</v>
      </c>
      <c r="N17" s="45" t="s">
        <v>276</v>
      </c>
      <c r="O17" s="43">
        <v>43466</v>
      </c>
      <c r="P17" s="43">
        <v>43738</v>
      </c>
      <c r="Q17" s="46" t="s">
        <v>186</v>
      </c>
      <c r="R17" s="42" t="s">
        <v>328</v>
      </c>
      <c r="S17" s="142">
        <v>1</v>
      </c>
      <c r="T17" s="146" t="s">
        <v>354</v>
      </c>
      <c r="U17" s="239"/>
      <c r="V17" s="238"/>
      <c r="W17" s="145">
        <f>(S17/1)*10%</f>
        <v>0.1</v>
      </c>
      <c r="X17" s="160"/>
    </row>
    <row r="18" spans="1:24" ht="210" x14ac:dyDescent="0.2">
      <c r="A18" s="154"/>
      <c r="B18" s="154"/>
      <c r="C18" s="165"/>
      <c r="D18" s="154"/>
      <c r="E18" s="154"/>
      <c r="F18" s="42" t="s">
        <v>106</v>
      </c>
      <c r="G18" s="42" t="s">
        <v>318</v>
      </c>
      <c r="H18" s="153" t="s">
        <v>76</v>
      </c>
      <c r="I18" s="42" t="s">
        <v>153</v>
      </c>
      <c r="J18" s="42" t="s">
        <v>106</v>
      </c>
      <c r="K18" s="43">
        <v>43830</v>
      </c>
      <c r="L18" s="45">
        <v>1</v>
      </c>
      <c r="M18" s="45">
        <v>1</v>
      </c>
      <c r="N18" s="45" t="s">
        <v>239</v>
      </c>
      <c r="O18" s="43">
        <v>43466</v>
      </c>
      <c r="P18" s="43">
        <v>43830</v>
      </c>
      <c r="Q18" s="46" t="s">
        <v>186</v>
      </c>
      <c r="R18" s="42" t="s">
        <v>329</v>
      </c>
      <c r="S18" s="142">
        <v>4.03</v>
      </c>
      <c r="T18" s="144" t="s">
        <v>632</v>
      </c>
      <c r="U18" s="157">
        <v>0.94599999999999995</v>
      </c>
      <c r="V18" s="156" t="s">
        <v>193</v>
      </c>
      <c r="W18" s="161">
        <f>(S18/4.26)*100%</f>
        <v>0.94600938967136161</v>
      </c>
      <c r="X18" s="162">
        <f>+W18</f>
        <v>0.94600938967136161</v>
      </c>
    </row>
    <row r="19" spans="1:24" ht="150" x14ac:dyDescent="0.2">
      <c r="A19" s="148" t="s">
        <v>240</v>
      </c>
      <c r="B19" s="148" t="s">
        <v>241</v>
      </c>
      <c r="C19" s="164" t="s">
        <v>242</v>
      </c>
      <c r="D19" s="148" t="s">
        <v>243</v>
      </c>
      <c r="E19" s="148" t="s">
        <v>5</v>
      </c>
      <c r="F19" s="148" t="s">
        <v>6</v>
      </c>
      <c r="G19" s="42" t="s">
        <v>319</v>
      </c>
      <c r="H19" s="153" t="s">
        <v>7</v>
      </c>
      <c r="I19" s="42" t="s">
        <v>154</v>
      </c>
      <c r="J19" s="42" t="s">
        <v>107</v>
      </c>
      <c r="K19" s="43">
        <v>43554</v>
      </c>
      <c r="L19" s="45">
        <v>1</v>
      </c>
      <c r="M19" s="45">
        <v>0.25</v>
      </c>
      <c r="N19" s="45" t="s">
        <v>277</v>
      </c>
      <c r="O19" s="43">
        <v>43466</v>
      </c>
      <c r="P19" s="43">
        <v>43830</v>
      </c>
      <c r="Q19" s="46" t="s">
        <v>186</v>
      </c>
      <c r="R19" s="42" t="s">
        <v>355</v>
      </c>
      <c r="S19" s="142">
        <v>1</v>
      </c>
      <c r="T19" s="144" t="s">
        <v>356</v>
      </c>
      <c r="U19" s="239">
        <v>1</v>
      </c>
      <c r="V19" s="238" t="s">
        <v>195</v>
      </c>
      <c r="W19" s="161">
        <f>(S19/1)*25%</f>
        <v>0.25</v>
      </c>
      <c r="X19" s="162">
        <f>+SUM(W19:W22)</f>
        <v>1</v>
      </c>
    </row>
    <row r="20" spans="1:24" ht="120" x14ac:dyDescent="0.2">
      <c r="A20" s="154"/>
      <c r="B20" s="154"/>
      <c r="C20" s="165"/>
      <c r="D20" s="154"/>
      <c r="E20" s="154"/>
      <c r="F20" s="154"/>
      <c r="G20" s="154"/>
      <c r="H20" s="154"/>
      <c r="I20" s="42" t="s">
        <v>155</v>
      </c>
      <c r="J20" s="42" t="s">
        <v>108</v>
      </c>
      <c r="K20" s="43">
        <v>43646</v>
      </c>
      <c r="L20" s="45">
        <v>1</v>
      </c>
      <c r="M20" s="45">
        <v>0.25</v>
      </c>
      <c r="N20" s="45" t="s">
        <v>278</v>
      </c>
      <c r="O20" s="43">
        <v>43466</v>
      </c>
      <c r="P20" s="43">
        <v>43830</v>
      </c>
      <c r="Q20" s="46" t="s">
        <v>186</v>
      </c>
      <c r="R20" s="42" t="s">
        <v>355</v>
      </c>
      <c r="S20" s="142">
        <v>1</v>
      </c>
      <c r="T20" s="146" t="s">
        <v>357</v>
      </c>
      <c r="U20" s="239"/>
      <c r="V20" s="238"/>
      <c r="W20" s="145">
        <f>(S20/1)*25%</f>
        <v>0.25</v>
      </c>
      <c r="X20" s="160"/>
    </row>
    <row r="21" spans="1:24" ht="90" x14ac:dyDescent="0.2">
      <c r="A21" s="154"/>
      <c r="B21" s="154"/>
      <c r="C21" s="165"/>
      <c r="D21" s="154"/>
      <c r="E21" s="154"/>
      <c r="F21" s="154"/>
      <c r="G21" s="154"/>
      <c r="H21" s="154"/>
      <c r="I21" s="42" t="s">
        <v>156</v>
      </c>
      <c r="J21" s="42" t="s">
        <v>109</v>
      </c>
      <c r="K21" s="43">
        <v>43738</v>
      </c>
      <c r="L21" s="45">
        <v>1</v>
      </c>
      <c r="M21" s="45">
        <v>0.25</v>
      </c>
      <c r="N21" s="45" t="s">
        <v>279</v>
      </c>
      <c r="O21" s="43">
        <v>43466</v>
      </c>
      <c r="P21" s="43">
        <v>43830</v>
      </c>
      <c r="Q21" s="46" t="s">
        <v>186</v>
      </c>
      <c r="R21" s="42" t="s">
        <v>355</v>
      </c>
      <c r="S21" s="142">
        <v>1</v>
      </c>
      <c r="T21" s="144" t="s">
        <v>356</v>
      </c>
      <c r="U21" s="239"/>
      <c r="V21" s="238"/>
      <c r="W21" s="145">
        <f>(S21/1)*25%</f>
        <v>0.25</v>
      </c>
      <c r="X21" s="160"/>
    </row>
    <row r="22" spans="1:24" ht="195" x14ac:dyDescent="0.2">
      <c r="A22" s="154"/>
      <c r="B22" s="154"/>
      <c r="C22" s="165"/>
      <c r="D22" s="154"/>
      <c r="E22" s="154"/>
      <c r="F22" s="154"/>
      <c r="G22" s="154"/>
      <c r="H22" s="154"/>
      <c r="I22" s="42" t="s">
        <v>157</v>
      </c>
      <c r="J22" s="42" t="s">
        <v>110</v>
      </c>
      <c r="K22" s="43">
        <v>43829</v>
      </c>
      <c r="L22" s="45">
        <v>1</v>
      </c>
      <c r="M22" s="45">
        <v>0.25</v>
      </c>
      <c r="N22" s="45" t="s">
        <v>280</v>
      </c>
      <c r="O22" s="43">
        <v>43466</v>
      </c>
      <c r="P22" s="43">
        <v>43830</v>
      </c>
      <c r="Q22" s="46" t="s">
        <v>186</v>
      </c>
      <c r="R22" s="42" t="s">
        <v>355</v>
      </c>
      <c r="S22" s="142">
        <v>1</v>
      </c>
      <c r="T22" s="146" t="s">
        <v>358</v>
      </c>
      <c r="U22" s="239"/>
      <c r="V22" s="238"/>
      <c r="W22" s="145">
        <f>(S22/1)*25%</f>
        <v>0.25</v>
      </c>
      <c r="X22" s="160"/>
    </row>
    <row r="23" spans="1:24" ht="90" x14ac:dyDescent="0.2">
      <c r="A23" s="154"/>
      <c r="B23" s="154"/>
      <c r="C23" s="165"/>
      <c r="D23" s="154"/>
      <c r="E23" s="154"/>
      <c r="F23" s="154"/>
      <c r="G23" s="42" t="s">
        <v>320</v>
      </c>
      <c r="H23" s="42" t="s">
        <v>77</v>
      </c>
      <c r="I23" s="42" t="s">
        <v>158</v>
      </c>
      <c r="J23" s="42" t="s">
        <v>111</v>
      </c>
      <c r="K23" s="43">
        <v>43585</v>
      </c>
      <c r="L23" s="45">
        <v>1</v>
      </c>
      <c r="M23" s="45">
        <v>0.1</v>
      </c>
      <c r="N23" s="45" t="s">
        <v>281</v>
      </c>
      <c r="O23" s="43">
        <v>43466</v>
      </c>
      <c r="P23" s="43">
        <v>43830</v>
      </c>
      <c r="Q23" s="46" t="s">
        <v>186</v>
      </c>
      <c r="R23" s="42" t="s">
        <v>307</v>
      </c>
      <c r="S23" s="142">
        <v>1</v>
      </c>
      <c r="T23" s="144" t="s">
        <v>359</v>
      </c>
      <c r="U23" s="239">
        <v>0.5</v>
      </c>
      <c r="V23" s="240" t="s">
        <v>196</v>
      </c>
      <c r="W23" s="161">
        <f>(S23/1)*10%</f>
        <v>0.1</v>
      </c>
      <c r="X23" s="162">
        <f>+SUM(W23:W31)</f>
        <v>0.5</v>
      </c>
    </row>
    <row r="24" spans="1:24" ht="120" x14ac:dyDescent="0.2">
      <c r="A24" s="154"/>
      <c r="B24" s="154"/>
      <c r="C24" s="165"/>
      <c r="D24" s="154"/>
      <c r="E24" s="154"/>
      <c r="F24" s="154"/>
      <c r="G24" s="154"/>
      <c r="H24" s="154"/>
      <c r="I24" s="42" t="s">
        <v>159</v>
      </c>
      <c r="J24" s="42" t="s">
        <v>112</v>
      </c>
      <c r="K24" s="43">
        <v>43707</v>
      </c>
      <c r="L24" s="45">
        <v>1</v>
      </c>
      <c r="M24" s="45">
        <v>0.1</v>
      </c>
      <c r="N24" s="45" t="s">
        <v>282</v>
      </c>
      <c r="O24" s="43">
        <v>43466</v>
      </c>
      <c r="P24" s="43">
        <v>43830</v>
      </c>
      <c r="Q24" s="46" t="s">
        <v>186</v>
      </c>
      <c r="R24" s="42" t="s">
        <v>307</v>
      </c>
      <c r="S24" s="142">
        <v>1</v>
      </c>
      <c r="T24" s="146" t="s">
        <v>357</v>
      </c>
      <c r="U24" s="239"/>
      <c r="V24" s="238"/>
      <c r="W24" s="145">
        <f>(S24/1)*10%</f>
        <v>0.1</v>
      </c>
      <c r="X24" s="160"/>
    </row>
    <row r="25" spans="1:24" ht="75" x14ac:dyDescent="0.2">
      <c r="A25" s="154"/>
      <c r="B25" s="154"/>
      <c r="C25" s="165"/>
      <c r="D25" s="154"/>
      <c r="E25" s="154"/>
      <c r="F25" s="154"/>
      <c r="G25" s="154"/>
      <c r="H25" s="154"/>
      <c r="I25" s="42" t="s">
        <v>160</v>
      </c>
      <c r="J25" s="42" t="s">
        <v>113</v>
      </c>
      <c r="K25" s="43">
        <v>43829</v>
      </c>
      <c r="L25" s="45">
        <v>1</v>
      </c>
      <c r="M25" s="45">
        <v>0.1</v>
      </c>
      <c r="N25" s="45" t="s">
        <v>283</v>
      </c>
      <c r="O25" s="43">
        <v>43466</v>
      </c>
      <c r="P25" s="43">
        <v>43830</v>
      </c>
      <c r="Q25" s="46" t="s">
        <v>186</v>
      </c>
      <c r="R25" s="42" t="s">
        <v>307</v>
      </c>
      <c r="S25" s="142">
        <v>1</v>
      </c>
      <c r="T25" s="144" t="s">
        <v>360</v>
      </c>
      <c r="U25" s="239"/>
      <c r="V25" s="238"/>
      <c r="W25" s="145">
        <f t="shared" ref="W25:W30" si="0">(S25/1)*10%</f>
        <v>0.1</v>
      </c>
      <c r="X25" s="160"/>
    </row>
    <row r="26" spans="1:24" ht="75" x14ac:dyDescent="0.2">
      <c r="A26" s="154"/>
      <c r="B26" s="154"/>
      <c r="C26" s="165"/>
      <c r="D26" s="154"/>
      <c r="E26" s="154"/>
      <c r="F26" s="154"/>
      <c r="G26" s="154"/>
      <c r="H26" s="154"/>
      <c r="I26" s="42" t="s">
        <v>161</v>
      </c>
      <c r="J26" s="42" t="s">
        <v>114</v>
      </c>
      <c r="K26" s="43">
        <v>43585</v>
      </c>
      <c r="L26" s="45">
        <v>1</v>
      </c>
      <c r="M26" s="45">
        <v>0.1</v>
      </c>
      <c r="N26" s="45" t="s">
        <v>284</v>
      </c>
      <c r="O26" s="43">
        <v>43466</v>
      </c>
      <c r="P26" s="43">
        <v>43830</v>
      </c>
      <c r="Q26" s="46" t="s">
        <v>186</v>
      </c>
      <c r="R26" s="42" t="s">
        <v>307</v>
      </c>
      <c r="S26" s="142">
        <v>1</v>
      </c>
      <c r="T26" s="144" t="s">
        <v>359</v>
      </c>
      <c r="U26" s="239"/>
      <c r="V26" s="238"/>
      <c r="W26" s="145">
        <f t="shared" si="0"/>
        <v>0.1</v>
      </c>
      <c r="X26" s="160"/>
    </row>
    <row r="27" spans="1:24" ht="75" x14ac:dyDescent="0.2">
      <c r="A27" s="154"/>
      <c r="B27" s="154"/>
      <c r="C27" s="165"/>
      <c r="D27" s="154"/>
      <c r="E27" s="154"/>
      <c r="F27" s="154"/>
      <c r="G27" s="154"/>
      <c r="H27" s="154"/>
      <c r="I27" s="42" t="s">
        <v>162</v>
      </c>
      <c r="J27" s="42" t="s">
        <v>115</v>
      </c>
      <c r="K27" s="43">
        <v>43707</v>
      </c>
      <c r="L27" s="45">
        <v>1</v>
      </c>
      <c r="M27" s="45">
        <v>0.1</v>
      </c>
      <c r="N27" s="45" t="s">
        <v>285</v>
      </c>
      <c r="O27" s="43">
        <v>43466</v>
      </c>
      <c r="P27" s="43">
        <v>43830</v>
      </c>
      <c r="Q27" s="46" t="s">
        <v>186</v>
      </c>
      <c r="R27" s="42" t="s">
        <v>307</v>
      </c>
      <c r="S27" s="142">
        <v>1</v>
      </c>
      <c r="T27" s="144" t="s">
        <v>361</v>
      </c>
      <c r="U27" s="239"/>
      <c r="V27" s="238"/>
      <c r="W27" s="145">
        <f t="shared" si="0"/>
        <v>0.1</v>
      </c>
      <c r="X27" s="160"/>
    </row>
    <row r="28" spans="1:24" ht="75" x14ac:dyDescent="0.2">
      <c r="A28" s="154"/>
      <c r="B28" s="154"/>
      <c r="C28" s="165"/>
      <c r="D28" s="154"/>
      <c r="E28" s="154"/>
      <c r="F28" s="154"/>
      <c r="G28" s="154"/>
      <c r="H28" s="154"/>
      <c r="I28" s="42" t="s">
        <v>163</v>
      </c>
      <c r="J28" s="42" t="s">
        <v>116</v>
      </c>
      <c r="K28" s="43">
        <v>43829</v>
      </c>
      <c r="L28" s="45">
        <v>1</v>
      </c>
      <c r="M28" s="45">
        <v>0.1</v>
      </c>
      <c r="N28" s="45" t="s">
        <v>286</v>
      </c>
      <c r="O28" s="43">
        <v>43466</v>
      </c>
      <c r="P28" s="43">
        <v>43830</v>
      </c>
      <c r="Q28" s="46" t="s">
        <v>185</v>
      </c>
      <c r="R28" s="154"/>
      <c r="S28" s="142">
        <v>0</v>
      </c>
      <c r="T28" s="144" t="s">
        <v>362</v>
      </c>
      <c r="U28" s="239"/>
      <c r="V28" s="238"/>
      <c r="W28" s="145">
        <f t="shared" si="0"/>
        <v>0</v>
      </c>
      <c r="X28" s="160"/>
    </row>
    <row r="29" spans="1:24" ht="45" x14ac:dyDescent="0.2">
      <c r="A29" s="154"/>
      <c r="B29" s="154"/>
      <c r="C29" s="165"/>
      <c r="D29" s="154"/>
      <c r="E29" s="154"/>
      <c r="F29" s="154"/>
      <c r="G29" s="154"/>
      <c r="H29" s="154"/>
      <c r="I29" s="42" t="s">
        <v>164</v>
      </c>
      <c r="J29" s="42" t="s">
        <v>117</v>
      </c>
      <c r="K29" s="43">
        <v>43585</v>
      </c>
      <c r="L29" s="45">
        <v>1</v>
      </c>
      <c r="M29" s="45">
        <v>0.1</v>
      </c>
      <c r="N29" s="45" t="s">
        <v>287</v>
      </c>
      <c r="O29" s="43">
        <v>43466</v>
      </c>
      <c r="P29" s="43">
        <v>43830</v>
      </c>
      <c r="Q29" s="46" t="s">
        <v>185</v>
      </c>
      <c r="R29" s="154"/>
      <c r="S29" s="142">
        <v>0</v>
      </c>
      <c r="T29" s="144" t="s">
        <v>362</v>
      </c>
      <c r="U29" s="239"/>
      <c r="V29" s="238"/>
      <c r="W29" s="145">
        <f t="shared" si="0"/>
        <v>0</v>
      </c>
      <c r="X29" s="160"/>
    </row>
    <row r="30" spans="1:24" ht="75" x14ac:dyDescent="0.2">
      <c r="A30" s="154"/>
      <c r="B30" s="154"/>
      <c r="C30" s="165"/>
      <c r="D30" s="154"/>
      <c r="E30" s="154"/>
      <c r="F30" s="154"/>
      <c r="G30" s="154"/>
      <c r="H30" s="154"/>
      <c r="I30" s="42" t="s">
        <v>165</v>
      </c>
      <c r="J30" s="42" t="s">
        <v>118</v>
      </c>
      <c r="K30" s="43">
        <v>43707</v>
      </c>
      <c r="L30" s="45">
        <v>1</v>
      </c>
      <c r="M30" s="45">
        <v>0.1</v>
      </c>
      <c r="N30" s="45" t="s">
        <v>288</v>
      </c>
      <c r="O30" s="43">
        <v>43466</v>
      </c>
      <c r="P30" s="43">
        <v>43830</v>
      </c>
      <c r="Q30" s="46" t="s">
        <v>185</v>
      </c>
      <c r="R30" s="154"/>
      <c r="S30" s="142">
        <v>0</v>
      </c>
      <c r="T30" s="144" t="s">
        <v>362</v>
      </c>
      <c r="U30" s="239"/>
      <c r="V30" s="238"/>
      <c r="W30" s="145">
        <f t="shared" si="0"/>
        <v>0</v>
      </c>
      <c r="X30" s="160"/>
    </row>
    <row r="31" spans="1:24" ht="90" x14ac:dyDescent="0.2">
      <c r="A31" s="154"/>
      <c r="B31" s="154"/>
      <c r="C31" s="165"/>
      <c r="D31" s="154"/>
      <c r="E31" s="154"/>
      <c r="F31" s="154"/>
      <c r="G31" s="154"/>
      <c r="H31" s="154"/>
      <c r="I31" s="42" t="s">
        <v>166</v>
      </c>
      <c r="J31" s="42" t="s">
        <v>119</v>
      </c>
      <c r="K31" s="43">
        <v>43829</v>
      </c>
      <c r="L31" s="45">
        <v>1</v>
      </c>
      <c r="M31" s="45">
        <v>0.2</v>
      </c>
      <c r="N31" s="45" t="s">
        <v>289</v>
      </c>
      <c r="O31" s="43">
        <v>43466</v>
      </c>
      <c r="P31" s="43">
        <v>43830</v>
      </c>
      <c r="Q31" s="46" t="s">
        <v>185</v>
      </c>
      <c r="R31" s="154"/>
      <c r="S31" s="142">
        <v>0</v>
      </c>
      <c r="T31" s="144" t="s">
        <v>362</v>
      </c>
      <c r="U31" s="239"/>
      <c r="V31" s="238"/>
      <c r="W31" s="145">
        <f>(S31/1)*20%</f>
        <v>0</v>
      </c>
      <c r="X31" s="160"/>
    </row>
    <row r="32" spans="1:24" ht="409.5" x14ac:dyDescent="0.2">
      <c r="A32" s="154"/>
      <c r="B32" s="154"/>
      <c r="C32" s="165"/>
      <c r="D32" s="154"/>
      <c r="E32" s="154"/>
      <c r="F32" s="42" t="s">
        <v>120</v>
      </c>
      <c r="G32" s="42" t="s">
        <v>331</v>
      </c>
      <c r="H32" s="153" t="s">
        <v>78</v>
      </c>
      <c r="I32" s="42" t="s">
        <v>167</v>
      </c>
      <c r="J32" s="42" t="s">
        <v>120</v>
      </c>
      <c r="K32" s="43">
        <v>43830</v>
      </c>
      <c r="L32" s="45">
        <v>1</v>
      </c>
      <c r="M32" s="45">
        <v>1</v>
      </c>
      <c r="N32" s="45" t="s">
        <v>246</v>
      </c>
      <c r="O32" s="43">
        <v>43466</v>
      </c>
      <c r="P32" s="43">
        <v>43830</v>
      </c>
      <c r="Q32" s="46" t="s">
        <v>186</v>
      </c>
      <c r="R32" s="42" t="s">
        <v>330</v>
      </c>
      <c r="S32" s="142">
        <v>0.94799999999999995</v>
      </c>
      <c r="T32" s="144" t="s">
        <v>363</v>
      </c>
      <c r="U32" s="157">
        <v>0.95</v>
      </c>
      <c r="V32" s="159" t="s">
        <v>198</v>
      </c>
      <c r="W32" s="161">
        <f>(S32/0.95)*100%</f>
        <v>0.99789473684210528</v>
      </c>
      <c r="X32" s="162">
        <f>+W32</f>
        <v>0.99789473684210528</v>
      </c>
    </row>
    <row r="33" spans="1:25" ht="135" x14ac:dyDescent="0.2">
      <c r="A33" s="148" t="s">
        <v>240</v>
      </c>
      <c r="B33" s="148" t="s">
        <v>247</v>
      </c>
      <c r="C33" s="164" t="s">
        <v>248</v>
      </c>
      <c r="D33" s="148" t="s">
        <v>249</v>
      </c>
      <c r="E33" s="148" t="s">
        <v>121</v>
      </c>
      <c r="F33" s="148" t="s">
        <v>121</v>
      </c>
      <c r="G33" s="42" t="s">
        <v>321</v>
      </c>
      <c r="H33" s="153" t="s">
        <v>79</v>
      </c>
      <c r="I33" s="42" t="s">
        <v>168</v>
      </c>
      <c r="J33" s="42" t="s">
        <v>122</v>
      </c>
      <c r="K33" s="43">
        <v>43617</v>
      </c>
      <c r="L33" s="45">
        <v>1</v>
      </c>
      <c r="M33" s="45">
        <v>0.5</v>
      </c>
      <c r="N33" s="45" t="s">
        <v>290</v>
      </c>
      <c r="O33" s="43">
        <v>43466</v>
      </c>
      <c r="P33" s="43">
        <v>43830</v>
      </c>
      <c r="Q33" s="46" t="s">
        <v>186</v>
      </c>
      <c r="R33" s="42" t="s">
        <v>309</v>
      </c>
      <c r="S33" s="142">
        <v>1</v>
      </c>
      <c r="T33" s="144" t="s">
        <v>365</v>
      </c>
      <c r="U33" s="239">
        <v>1</v>
      </c>
      <c r="V33" s="241" t="s">
        <v>199</v>
      </c>
      <c r="W33" s="161">
        <f>(S33/1)*50%</f>
        <v>0.5</v>
      </c>
      <c r="X33" s="162">
        <f>+SUM(W33:W34)</f>
        <v>1</v>
      </c>
    </row>
    <row r="34" spans="1:25" ht="75" x14ac:dyDescent="0.2">
      <c r="A34" s="154"/>
      <c r="B34" s="154"/>
      <c r="C34" s="165"/>
      <c r="D34" s="154"/>
      <c r="E34" s="154"/>
      <c r="F34" s="154"/>
      <c r="G34" s="154"/>
      <c r="H34" s="154"/>
      <c r="I34" s="42" t="s">
        <v>169</v>
      </c>
      <c r="J34" s="42" t="s">
        <v>123</v>
      </c>
      <c r="K34" s="43">
        <v>43830</v>
      </c>
      <c r="L34" s="45">
        <v>1</v>
      </c>
      <c r="M34" s="45">
        <v>0.5</v>
      </c>
      <c r="N34" s="45" t="s">
        <v>291</v>
      </c>
      <c r="O34" s="43">
        <v>43466</v>
      </c>
      <c r="P34" s="43">
        <v>43830</v>
      </c>
      <c r="Q34" s="46" t="s">
        <v>186</v>
      </c>
      <c r="R34" s="42" t="s">
        <v>308</v>
      </c>
      <c r="S34" s="142">
        <v>1</v>
      </c>
      <c r="T34" s="144" t="s">
        <v>364</v>
      </c>
      <c r="U34" s="239"/>
      <c r="V34" s="242"/>
      <c r="W34" s="145">
        <f>(S34/1)*50%</f>
        <v>0.5</v>
      </c>
      <c r="X34" s="160"/>
    </row>
    <row r="35" spans="1:25" ht="90" x14ac:dyDescent="0.2">
      <c r="A35" s="154"/>
      <c r="B35" s="154"/>
      <c r="C35" s="165"/>
      <c r="D35" s="154"/>
      <c r="E35" s="154"/>
      <c r="F35" s="154"/>
      <c r="G35" s="42" t="s">
        <v>322</v>
      </c>
      <c r="H35" s="42" t="s">
        <v>80</v>
      </c>
      <c r="I35" s="42" t="s">
        <v>170</v>
      </c>
      <c r="J35" s="42" t="s">
        <v>124</v>
      </c>
      <c r="K35" s="43">
        <v>43616</v>
      </c>
      <c r="L35" s="45">
        <v>1</v>
      </c>
      <c r="M35" s="45">
        <v>0.2</v>
      </c>
      <c r="N35" s="45" t="s">
        <v>292</v>
      </c>
      <c r="O35" s="43">
        <v>43466</v>
      </c>
      <c r="P35" s="43">
        <v>43830</v>
      </c>
      <c r="Q35" s="46" t="s">
        <v>186</v>
      </c>
      <c r="R35" s="42" t="s">
        <v>332</v>
      </c>
      <c r="S35" s="142">
        <v>1</v>
      </c>
      <c r="T35" s="144" t="s">
        <v>375</v>
      </c>
      <c r="U35" s="239">
        <v>1</v>
      </c>
      <c r="V35" s="243" t="s">
        <v>200</v>
      </c>
      <c r="W35" s="161">
        <f>(S35/1)*20%</f>
        <v>0.2</v>
      </c>
      <c r="X35" s="162">
        <f>+SUM(W35:W36)</f>
        <v>1</v>
      </c>
    </row>
    <row r="36" spans="1:25" ht="120" x14ac:dyDescent="0.2">
      <c r="A36" s="154"/>
      <c r="B36" s="154"/>
      <c r="C36" s="165"/>
      <c r="D36" s="154"/>
      <c r="E36" s="154"/>
      <c r="F36" s="154"/>
      <c r="G36" s="154"/>
      <c r="H36" s="154"/>
      <c r="I36" s="42" t="s">
        <v>171</v>
      </c>
      <c r="J36" s="42" t="s">
        <v>125</v>
      </c>
      <c r="K36" s="43">
        <v>43830</v>
      </c>
      <c r="L36" s="45">
        <v>1</v>
      </c>
      <c r="M36" s="45">
        <v>0.8</v>
      </c>
      <c r="N36" s="45" t="s">
        <v>293</v>
      </c>
      <c r="O36" s="43">
        <v>43466</v>
      </c>
      <c r="P36" s="43">
        <v>43830</v>
      </c>
      <c r="Q36" s="46" t="s">
        <v>186</v>
      </c>
      <c r="R36" s="42" t="s">
        <v>333</v>
      </c>
      <c r="S36" s="142">
        <v>3</v>
      </c>
      <c r="T36" s="144" t="s">
        <v>633</v>
      </c>
      <c r="U36" s="239"/>
      <c r="V36" s="243"/>
      <c r="W36" s="145">
        <f>IF((S36/3)*80%&gt;80%,80%,(S36/3)*80%)</f>
        <v>0.8</v>
      </c>
      <c r="X36" s="160"/>
    </row>
    <row r="37" spans="1:25" ht="180" x14ac:dyDescent="0.2">
      <c r="A37" s="148">
        <v>1</v>
      </c>
      <c r="B37" s="148" t="s">
        <v>225</v>
      </c>
      <c r="C37" s="164" t="s">
        <v>252</v>
      </c>
      <c r="D37" s="148" t="s">
        <v>253</v>
      </c>
      <c r="E37" s="148" t="s">
        <v>8</v>
      </c>
      <c r="F37" s="148" t="s">
        <v>8</v>
      </c>
      <c r="G37" s="42" t="s">
        <v>312</v>
      </c>
      <c r="H37" s="153" t="s">
        <v>9</v>
      </c>
      <c r="I37" s="42" t="s">
        <v>172</v>
      </c>
      <c r="J37" s="42" t="s">
        <v>126</v>
      </c>
      <c r="K37" s="43">
        <v>43830</v>
      </c>
      <c r="L37" s="45">
        <v>1</v>
      </c>
      <c r="M37" s="45">
        <v>0.4</v>
      </c>
      <c r="N37" s="45" t="s">
        <v>294</v>
      </c>
      <c r="O37" s="43">
        <v>43466</v>
      </c>
      <c r="P37" s="43">
        <v>43830</v>
      </c>
      <c r="Q37" s="46" t="s">
        <v>186</v>
      </c>
      <c r="R37" s="42" t="s">
        <v>337</v>
      </c>
      <c r="S37" s="142">
        <v>81</v>
      </c>
      <c r="T37" s="144" t="s">
        <v>367</v>
      </c>
      <c r="U37" s="239">
        <v>0.83</v>
      </c>
      <c r="V37" s="238" t="s">
        <v>201</v>
      </c>
      <c r="W37" s="161">
        <f>(S37/166)*40%</f>
        <v>0.19518072289156629</v>
      </c>
      <c r="X37" s="162">
        <f>+SUM(W37:W39)</f>
        <v>0.79518072289156638</v>
      </c>
    </row>
    <row r="38" spans="1:25" ht="75" x14ac:dyDescent="0.2">
      <c r="A38" s="154"/>
      <c r="B38" s="154"/>
      <c r="C38" s="165"/>
      <c r="D38" s="154"/>
      <c r="E38" s="154"/>
      <c r="F38" s="154"/>
      <c r="G38" s="154"/>
      <c r="H38" s="154"/>
      <c r="I38" s="42" t="s">
        <v>173</v>
      </c>
      <c r="J38" s="42" t="s">
        <v>127</v>
      </c>
      <c r="K38" s="43">
        <v>43830</v>
      </c>
      <c r="L38" s="45">
        <v>1</v>
      </c>
      <c r="M38" s="45">
        <v>0.4</v>
      </c>
      <c r="N38" s="45" t="s">
        <v>295</v>
      </c>
      <c r="O38" s="43">
        <v>43466</v>
      </c>
      <c r="P38" s="43">
        <v>43830</v>
      </c>
      <c r="Q38" s="46" t="s">
        <v>186</v>
      </c>
      <c r="R38" s="42" t="s">
        <v>337</v>
      </c>
      <c r="S38" s="142">
        <v>35</v>
      </c>
      <c r="T38" s="144" t="s">
        <v>368</v>
      </c>
      <c r="U38" s="239"/>
      <c r="V38" s="238"/>
      <c r="W38" s="145">
        <f>IF((S38/32)*40%&gt;40%,40%,(S38/32)*40%)</f>
        <v>0.4</v>
      </c>
      <c r="X38" s="160"/>
    </row>
    <row r="39" spans="1:25" ht="90" x14ac:dyDescent="0.2">
      <c r="A39" s="154"/>
      <c r="B39" s="154"/>
      <c r="C39" s="165"/>
      <c r="D39" s="154"/>
      <c r="E39" s="154"/>
      <c r="F39" s="154"/>
      <c r="G39" s="154"/>
      <c r="H39" s="154"/>
      <c r="I39" s="42" t="s">
        <v>174</v>
      </c>
      <c r="J39" s="42" t="s">
        <v>128</v>
      </c>
      <c r="K39" s="43">
        <v>43830</v>
      </c>
      <c r="L39" s="45">
        <v>1</v>
      </c>
      <c r="M39" s="45">
        <v>0.2</v>
      </c>
      <c r="N39" s="45" t="s">
        <v>296</v>
      </c>
      <c r="O39" s="43">
        <v>43466</v>
      </c>
      <c r="P39" s="43">
        <v>43830</v>
      </c>
      <c r="Q39" s="46" t="s">
        <v>186</v>
      </c>
      <c r="R39" s="42" t="s">
        <v>337</v>
      </c>
      <c r="S39" s="142">
        <v>4</v>
      </c>
      <c r="T39" s="144" t="s">
        <v>366</v>
      </c>
      <c r="U39" s="239"/>
      <c r="V39" s="238"/>
      <c r="W39" s="145">
        <f>(S39/4)*20%</f>
        <v>0.2</v>
      </c>
      <c r="X39" s="160"/>
    </row>
    <row r="40" spans="1:25" ht="75" x14ac:dyDescent="0.2">
      <c r="A40" s="154"/>
      <c r="B40" s="154"/>
      <c r="C40" s="165"/>
      <c r="D40" s="154"/>
      <c r="E40" s="154"/>
      <c r="F40" s="154"/>
      <c r="G40" s="42" t="s">
        <v>313</v>
      </c>
      <c r="H40" s="153" t="s">
        <v>10</v>
      </c>
      <c r="I40" s="42" t="s">
        <v>175</v>
      </c>
      <c r="J40" s="42" t="s">
        <v>129</v>
      </c>
      <c r="K40" s="43">
        <v>43830</v>
      </c>
      <c r="L40" s="45">
        <v>1</v>
      </c>
      <c r="M40" s="45">
        <v>0.4</v>
      </c>
      <c r="N40" s="45" t="s">
        <v>297</v>
      </c>
      <c r="O40" s="43">
        <v>43466</v>
      </c>
      <c r="P40" s="43">
        <v>43830</v>
      </c>
      <c r="Q40" s="46" t="s">
        <v>186</v>
      </c>
      <c r="R40" s="42" t="s">
        <v>337</v>
      </c>
      <c r="S40" s="142">
        <v>87</v>
      </c>
      <c r="T40" s="144" t="s">
        <v>369</v>
      </c>
      <c r="U40" s="239">
        <v>1</v>
      </c>
      <c r="V40" s="238" t="s">
        <v>203</v>
      </c>
      <c r="W40" s="161">
        <f>IF((S40/58)*40%&gt;40%,40%,(S40/58)*40%)</f>
        <v>0.4</v>
      </c>
      <c r="X40" s="162">
        <f>+SUM(W40:W42)</f>
        <v>0.79813084112149535</v>
      </c>
    </row>
    <row r="41" spans="1:25" ht="75" x14ac:dyDescent="0.2">
      <c r="A41" s="154"/>
      <c r="B41" s="154"/>
      <c r="C41" s="165"/>
      <c r="D41" s="154"/>
      <c r="E41" s="154"/>
      <c r="F41" s="154"/>
      <c r="G41" s="154"/>
      <c r="H41" s="154"/>
      <c r="I41" s="42" t="s">
        <v>176</v>
      </c>
      <c r="J41" s="42" t="s">
        <v>127</v>
      </c>
      <c r="K41" s="43">
        <v>43830</v>
      </c>
      <c r="L41" s="45">
        <v>1</v>
      </c>
      <c r="M41" s="45">
        <v>0.4</v>
      </c>
      <c r="N41" s="45" t="s">
        <v>298</v>
      </c>
      <c r="O41" s="43">
        <v>43466</v>
      </c>
      <c r="P41" s="43">
        <v>43830</v>
      </c>
      <c r="Q41" s="46" t="s">
        <v>186</v>
      </c>
      <c r="R41" s="42" t="s">
        <v>337</v>
      </c>
      <c r="S41" s="142">
        <v>159</v>
      </c>
      <c r="T41" s="144" t="s">
        <v>370</v>
      </c>
      <c r="U41" s="239"/>
      <c r="V41" s="238"/>
      <c r="W41" s="145">
        <f>IF((S41/321)*40%&gt;40%,40%,(S41/321)*40%)</f>
        <v>0.19813084112149534</v>
      </c>
      <c r="X41" s="160"/>
    </row>
    <row r="42" spans="1:25" ht="90" x14ac:dyDescent="0.2">
      <c r="A42" s="154"/>
      <c r="B42" s="154"/>
      <c r="C42" s="165"/>
      <c r="D42" s="154"/>
      <c r="E42" s="154"/>
      <c r="F42" s="154"/>
      <c r="G42" s="154"/>
      <c r="H42" s="154"/>
      <c r="I42" s="42" t="s">
        <v>177</v>
      </c>
      <c r="J42" s="42" t="s">
        <v>128</v>
      </c>
      <c r="K42" s="43">
        <v>43830</v>
      </c>
      <c r="L42" s="45">
        <v>1</v>
      </c>
      <c r="M42" s="45">
        <v>0.2</v>
      </c>
      <c r="N42" s="45" t="s">
        <v>299</v>
      </c>
      <c r="O42" s="43">
        <v>43466</v>
      </c>
      <c r="P42" s="43">
        <v>43830</v>
      </c>
      <c r="Q42" s="46" t="s">
        <v>186</v>
      </c>
      <c r="R42" s="42" t="s">
        <v>337</v>
      </c>
      <c r="S42" s="142">
        <v>4</v>
      </c>
      <c r="T42" s="144" t="s">
        <v>371</v>
      </c>
      <c r="U42" s="239"/>
      <c r="V42" s="238"/>
      <c r="W42" s="145">
        <f>(S42/4)*20%</f>
        <v>0.2</v>
      </c>
      <c r="X42" s="160"/>
    </row>
    <row r="43" spans="1:25" ht="75" x14ac:dyDescent="0.2">
      <c r="A43" s="154"/>
      <c r="B43" s="154"/>
      <c r="C43" s="165"/>
      <c r="D43" s="154"/>
      <c r="E43" s="154"/>
      <c r="F43" s="154"/>
      <c r="G43" s="42" t="s">
        <v>323</v>
      </c>
      <c r="H43" s="153" t="s">
        <v>11</v>
      </c>
      <c r="I43" s="42" t="s">
        <v>178</v>
      </c>
      <c r="J43" s="42" t="s">
        <v>129</v>
      </c>
      <c r="K43" s="43">
        <v>43830</v>
      </c>
      <c r="L43" s="45">
        <v>1</v>
      </c>
      <c r="M43" s="45">
        <v>0.4</v>
      </c>
      <c r="N43" s="45" t="s">
        <v>300</v>
      </c>
      <c r="O43" s="43">
        <v>43466</v>
      </c>
      <c r="P43" s="43">
        <v>43830</v>
      </c>
      <c r="Q43" s="46" t="s">
        <v>186</v>
      </c>
      <c r="R43" s="42" t="s">
        <v>337</v>
      </c>
      <c r="S43" s="142">
        <v>169</v>
      </c>
      <c r="T43" s="144" t="s">
        <v>372</v>
      </c>
      <c r="U43" s="239">
        <v>0.91</v>
      </c>
      <c r="V43" s="244" t="s">
        <v>205</v>
      </c>
      <c r="W43" s="161">
        <f>IF((S43/136)*40%&gt;40%,40%,(S43/136)*40%)</f>
        <v>0.4</v>
      </c>
      <c r="X43" s="162">
        <f>+SUM(W43:W45)</f>
        <v>0.81666666666666665</v>
      </c>
    </row>
    <row r="44" spans="1:25" ht="75" x14ac:dyDescent="0.2">
      <c r="A44" s="154"/>
      <c r="B44" s="154"/>
      <c r="C44" s="165"/>
      <c r="D44" s="154"/>
      <c r="E44" s="154"/>
      <c r="F44" s="154"/>
      <c r="G44" s="154"/>
      <c r="H44" s="154"/>
      <c r="I44" s="42" t="s">
        <v>179</v>
      </c>
      <c r="J44" s="42" t="s">
        <v>127</v>
      </c>
      <c r="K44" s="43">
        <v>43830</v>
      </c>
      <c r="L44" s="45">
        <v>1</v>
      </c>
      <c r="M44" s="45">
        <v>0.4</v>
      </c>
      <c r="N44" s="45" t="s">
        <v>301</v>
      </c>
      <c r="O44" s="43">
        <v>43466</v>
      </c>
      <c r="P44" s="43">
        <v>43830</v>
      </c>
      <c r="Q44" s="46" t="s">
        <v>186</v>
      </c>
      <c r="R44" s="42" t="s">
        <v>337</v>
      </c>
      <c r="S44" s="142">
        <v>13</v>
      </c>
      <c r="T44" s="144" t="s">
        <v>373</v>
      </c>
      <c r="U44" s="239"/>
      <c r="V44" s="244"/>
      <c r="W44" s="145">
        <f>(S44/24)*40%</f>
        <v>0.21666666666666667</v>
      </c>
      <c r="X44" s="160"/>
    </row>
    <row r="45" spans="1:25" ht="105" x14ac:dyDescent="0.2">
      <c r="A45" s="154"/>
      <c r="B45" s="154"/>
      <c r="C45" s="165"/>
      <c r="D45" s="154"/>
      <c r="E45" s="154"/>
      <c r="F45" s="154"/>
      <c r="G45" s="154"/>
      <c r="H45" s="154"/>
      <c r="I45" s="42" t="s">
        <v>180</v>
      </c>
      <c r="J45" s="42" t="s">
        <v>128</v>
      </c>
      <c r="K45" s="43">
        <v>43830</v>
      </c>
      <c r="L45" s="45">
        <v>1</v>
      </c>
      <c r="M45" s="45">
        <v>0.2</v>
      </c>
      <c r="N45" s="45" t="s">
        <v>299</v>
      </c>
      <c r="O45" s="43">
        <v>43466</v>
      </c>
      <c r="P45" s="43">
        <v>43830</v>
      </c>
      <c r="Q45" s="46" t="s">
        <v>186</v>
      </c>
      <c r="R45" s="42" t="s">
        <v>337</v>
      </c>
      <c r="S45" s="142">
        <v>4</v>
      </c>
      <c r="T45" s="144" t="s">
        <v>374</v>
      </c>
      <c r="U45" s="239"/>
      <c r="V45" s="244"/>
      <c r="W45" s="145">
        <f>(S45/4)*20%</f>
        <v>0.2</v>
      </c>
      <c r="X45" s="160"/>
    </row>
    <row r="46" spans="1:25" ht="255" x14ac:dyDescent="0.2">
      <c r="A46" s="154"/>
      <c r="B46" s="154"/>
      <c r="C46" s="165"/>
      <c r="D46" s="154"/>
      <c r="E46" s="154"/>
      <c r="F46" s="42" t="s">
        <v>130</v>
      </c>
      <c r="G46" s="42" t="s">
        <v>324</v>
      </c>
      <c r="H46" s="153" t="s">
        <v>81</v>
      </c>
      <c r="I46" s="42" t="s">
        <v>181</v>
      </c>
      <c r="J46" s="42" t="s">
        <v>131</v>
      </c>
      <c r="K46" s="43">
        <v>43830</v>
      </c>
      <c r="L46" s="45">
        <v>1</v>
      </c>
      <c r="M46" s="45">
        <v>1</v>
      </c>
      <c r="N46" s="45" t="s">
        <v>257</v>
      </c>
      <c r="O46" s="43">
        <v>43466</v>
      </c>
      <c r="P46" s="43">
        <v>43830</v>
      </c>
      <c r="Q46" s="46" t="s">
        <v>186</v>
      </c>
      <c r="R46" s="42" t="s">
        <v>334</v>
      </c>
      <c r="S46" s="142">
        <v>98</v>
      </c>
      <c r="T46" s="144" t="s">
        <v>634</v>
      </c>
      <c r="U46" s="157">
        <f>98/98</f>
        <v>1</v>
      </c>
      <c r="V46" s="156" t="s">
        <v>207</v>
      </c>
      <c r="W46" s="161">
        <f>(S46/98)*100%</f>
        <v>1</v>
      </c>
      <c r="X46" s="162">
        <f>+W46</f>
        <v>1</v>
      </c>
      <c r="Y46"/>
    </row>
    <row r="47" spans="1:25" ht="225" x14ac:dyDescent="0.2">
      <c r="A47" s="154"/>
      <c r="B47" s="154"/>
      <c r="C47" s="165"/>
      <c r="D47" s="154"/>
      <c r="E47" s="154"/>
      <c r="F47" s="42" t="s">
        <v>132</v>
      </c>
      <c r="G47" s="42" t="s">
        <v>325</v>
      </c>
      <c r="H47" s="153" t="s">
        <v>82</v>
      </c>
      <c r="I47" s="42" t="s">
        <v>182</v>
      </c>
      <c r="J47" s="42" t="s">
        <v>132</v>
      </c>
      <c r="K47" s="43">
        <v>43830</v>
      </c>
      <c r="L47" s="45">
        <v>1</v>
      </c>
      <c r="M47" s="45">
        <v>1</v>
      </c>
      <c r="N47" s="45" t="s">
        <v>258</v>
      </c>
      <c r="O47" s="43">
        <v>43466</v>
      </c>
      <c r="P47" s="43">
        <v>43830</v>
      </c>
      <c r="Q47" s="46" t="s">
        <v>186</v>
      </c>
      <c r="R47" s="42" t="s">
        <v>335</v>
      </c>
      <c r="S47" s="142">
        <v>9</v>
      </c>
      <c r="T47" s="144" t="s">
        <v>634</v>
      </c>
      <c r="U47" s="157">
        <f>9/9</f>
        <v>1</v>
      </c>
      <c r="V47" s="156" t="s">
        <v>209</v>
      </c>
      <c r="W47" s="161">
        <f>(S47/9)*100%</f>
        <v>1</v>
      </c>
      <c r="X47" s="162">
        <f>+W47</f>
        <v>1</v>
      </c>
    </row>
    <row r="48" spans="1:25" ht="285" x14ac:dyDescent="0.2">
      <c r="A48" s="154"/>
      <c r="B48" s="154"/>
      <c r="C48" s="165"/>
      <c r="D48" s="154"/>
      <c r="E48" s="154"/>
      <c r="F48" s="42" t="s">
        <v>133</v>
      </c>
      <c r="G48" s="42" t="s">
        <v>326</v>
      </c>
      <c r="H48" s="153" t="s">
        <v>83</v>
      </c>
      <c r="I48" s="42" t="s">
        <v>183</v>
      </c>
      <c r="J48" s="42" t="s">
        <v>133</v>
      </c>
      <c r="K48" s="43">
        <v>43830</v>
      </c>
      <c r="L48" s="45">
        <v>1</v>
      </c>
      <c r="M48" s="45">
        <v>1</v>
      </c>
      <c r="N48" s="45" t="s">
        <v>259</v>
      </c>
      <c r="O48" s="43">
        <v>43466</v>
      </c>
      <c r="P48" s="43">
        <v>43830</v>
      </c>
      <c r="Q48" s="46" t="s">
        <v>186</v>
      </c>
      <c r="R48" s="42" t="s">
        <v>336</v>
      </c>
      <c r="S48" s="142">
        <v>30</v>
      </c>
      <c r="T48" s="144" t="s">
        <v>634</v>
      </c>
      <c r="U48" s="157">
        <f>30/30</f>
        <v>1</v>
      </c>
      <c r="V48" s="156" t="s">
        <v>210</v>
      </c>
      <c r="W48" s="161">
        <f>(S48/30)*100%</f>
        <v>1</v>
      </c>
      <c r="X48" s="162">
        <f>+W48</f>
        <v>1</v>
      </c>
    </row>
    <row r="49" spans="21:24" x14ac:dyDescent="0.2">
      <c r="U49" s="166">
        <f>+AVERAGE(U2:U48)</f>
        <v>0.94917647058823529</v>
      </c>
      <c r="W49" s="160">
        <f>+AVERAGE(X2:X48)</f>
        <v>0.93258131512901155</v>
      </c>
      <c r="X49" s="166">
        <f>+AVERAGE(X2:X48)</f>
        <v>0.93258131512901155</v>
      </c>
    </row>
  </sheetData>
  <autoFilter ref="A1:W49" xr:uid="{00000000-0009-0000-0000-00000A000000}"/>
  <mergeCells count="18">
    <mergeCell ref="U37:U39"/>
    <mergeCell ref="V37:V39"/>
    <mergeCell ref="U40:U42"/>
    <mergeCell ref="V40:V42"/>
    <mergeCell ref="U43:U45"/>
    <mergeCell ref="V43:V45"/>
    <mergeCell ref="U23:U31"/>
    <mergeCell ref="V23:V31"/>
    <mergeCell ref="U33:U34"/>
    <mergeCell ref="V33:V34"/>
    <mergeCell ref="U35:U36"/>
    <mergeCell ref="V35:V36"/>
    <mergeCell ref="U3:U10"/>
    <mergeCell ref="V3:V10"/>
    <mergeCell ref="U13:U17"/>
    <mergeCell ref="V13:V17"/>
    <mergeCell ref="U19:U22"/>
    <mergeCell ref="V19:V22"/>
  </mergeCells>
  <conditionalFormatting sqref="Q2:Q48">
    <cfRule type="cellIs" dxfId="1" priority="1" operator="equal">
      <formula>"r"</formula>
    </cfRule>
    <cfRule type="cellIs" dxfId="0" priority="2" operator="equal">
      <formula>"a"</formula>
    </cfRule>
  </conditionalFormatting>
  <dataValidations count="2">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U2:U48" xr:uid="{00000000-0002-0000-0A00-000000000000}"/>
    <dataValidation allowBlank="1" showInputMessage="1" showErrorMessage="1" prompt="REGISTRE EN ESTE CAMPO LOS AVANCES QUE EXPLIQUEN EL RESULTADO OBTENIDO. DESCRIBA ACCIONES CONCRETAS QUE DEN CUENTA DE LA GESTIÓN ADELANTADA. SI DESCRIBE LOGROS UTILICE DATOS Y/O CIFRAS COMPARATIVAS QUE DEMUESTREN PORQUE ES UN LOGRO." sqref="V2:V48" xr:uid="{00000000-0002-0000-0A00-000001000000}"/>
  </dataValidations>
  <pageMargins left="0.25" right="0.25" top="0.75" bottom="0.75" header="0.3" footer="0.3"/>
  <pageSetup paperSize="14"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
  <sheetViews>
    <sheetView view="pageBreakPreview" topLeftCell="B1" zoomScale="85" zoomScaleNormal="60" zoomScaleSheetLayoutView="85" workbookViewId="0">
      <selection activeCell="G1" sqref="G1"/>
    </sheetView>
  </sheetViews>
  <sheetFormatPr baseColWidth="10" defaultRowHeight="15" x14ac:dyDescent="0.2"/>
  <cols>
    <col min="1" max="1" width="0" style="248" hidden="1" customWidth="1"/>
    <col min="2" max="2" width="11.21875" style="248" customWidth="1"/>
    <col min="3" max="3" width="10" style="248" customWidth="1"/>
    <col min="4" max="4" width="19" style="248" customWidth="1"/>
    <col min="5" max="5" width="24.21875" style="248" customWidth="1"/>
    <col min="6" max="6" width="9.77734375" style="248" bestFit="1" customWidth="1"/>
    <col min="7" max="7" width="7.44140625" style="248" bestFit="1" customWidth="1"/>
    <col min="8" max="8" width="37.21875" style="248" customWidth="1"/>
    <col min="9" max="9" width="24.21875" style="248" customWidth="1"/>
    <col min="10" max="10" width="14.21875" style="248" customWidth="1"/>
    <col min="11" max="11" width="65.5546875" style="248" customWidth="1"/>
    <col min="12" max="12" width="11.44140625" style="248" customWidth="1"/>
    <col min="13" max="16384" width="11.5546875" style="248"/>
  </cols>
  <sheetData>
    <row r="1" spans="1:12" s="6" customFormat="1" ht="30" customHeight="1" x14ac:dyDescent="0.35">
      <c r="B1" s="177"/>
      <c r="C1" s="178"/>
      <c r="D1" s="178"/>
      <c r="E1" s="178"/>
      <c r="F1" s="178"/>
      <c r="G1" s="178" t="s">
        <v>56</v>
      </c>
      <c r="I1" s="178"/>
      <c r="J1" s="178"/>
      <c r="K1" s="178"/>
      <c r="L1" s="178"/>
    </row>
    <row r="2" spans="1:12" s="13" customFormat="1" ht="38.25" x14ac:dyDescent="0.2">
      <c r="A2" s="167"/>
      <c r="B2" s="245" t="s">
        <v>24</v>
      </c>
      <c r="C2" s="245" t="s">
        <v>25</v>
      </c>
      <c r="D2" s="245" t="s">
        <v>26</v>
      </c>
      <c r="E2" s="245" t="s">
        <v>27</v>
      </c>
      <c r="F2" s="245" t="s">
        <v>28</v>
      </c>
      <c r="G2" s="245" t="s">
        <v>29</v>
      </c>
      <c r="H2" s="245" t="s">
        <v>30</v>
      </c>
      <c r="I2" s="245" t="s">
        <v>31</v>
      </c>
      <c r="J2" s="245" t="s">
        <v>32</v>
      </c>
      <c r="K2" s="245" t="s">
        <v>33</v>
      </c>
      <c r="L2" s="245" t="s">
        <v>647</v>
      </c>
    </row>
    <row r="3" spans="1:12" s="14" customFormat="1" ht="318.75" x14ac:dyDescent="0.2">
      <c r="B3" s="246" t="s">
        <v>41</v>
      </c>
      <c r="C3" s="246" t="s">
        <v>35</v>
      </c>
      <c r="D3" s="246" t="s">
        <v>57</v>
      </c>
      <c r="E3" s="246" t="s">
        <v>42</v>
      </c>
      <c r="F3" s="246" t="s">
        <v>43</v>
      </c>
      <c r="G3" s="247">
        <v>1</v>
      </c>
      <c r="H3" s="247">
        <v>1</v>
      </c>
      <c r="I3" s="246" t="s">
        <v>44</v>
      </c>
      <c r="J3" s="247">
        <v>1</v>
      </c>
      <c r="K3" s="246" t="s">
        <v>651</v>
      </c>
      <c r="L3" s="247">
        <v>1</v>
      </c>
    </row>
    <row r="4" spans="1:12" s="14" customFormat="1" ht="178.5" x14ac:dyDescent="0.2">
      <c r="B4" s="246" t="s">
        <v>46</v>
      </c>
      <c r="C4" s="246" t="s">
        <v>47</v>
      </c>
      <c r="D4" s="246" t="s">
        <v>636</v>
      </c>
      <c r="E4" s="246" t="s">
        <v>640</v>
      </c>
      <c r="F4" s="246" t="s">
        <v>36</v>
      </c>
      <c r="G4" s="247" t="s">
        <v>22</v>
      </c>
      <c r="H4" s="247" t="s">
        <v>22</v>
      </c>
      <c r="I4" s="246" t="s">
        <v>44</v>
      </c>
      <c r="J4" s="247" t="s">
        <v>22</v>
      </c>
      <c r="K4" s="246" t="s">
        <v>644</v>
      </c>
      <c r="L4" s="247" t="s">
        <v>22</v>
      </c>
    </row>
    <row r="5" spans="1:12" s="14" customFormat="1" ht="89.25" x14ac:dyDescent="0.2">
      <c r="B5" s="246" t="s">
        <v>49</v>
      </c>
      <c r="C5" s="246" t="s">
        <v>47</v>
      </c>
      <c r="D5" s="246" t="s">
        <v>637</v>
      </c>
      <c r="E5" s="246" t="s">
        <v>639</v>
      </c>
      <c r="F5" s="246" t="s">
        <v>38</v>
      </c>
      <c r="G5" s="247">
        <v>1</v>
      </c>
      <c r="H5" s="246" t="s">
        <v>71</v>
      </c>
      <c r="I5" s="246" t="s">
        <v>72</v>
      </c>
      <c r="J5" s="247">
        <v>1</v>
      </c>
      <c r="K5" s="246" t="s">
        <v>642</v>
      </c>
      <c r="L5" s="247">
        <v>1</v>
      </c>
    </row>
    <row r="6" spans="1:12" s="14" customFormat="1" ht="357" x14ac:dyDescent="0.2">
      <c r="B6" s="246" t="s">
        <v>51</v>
      </c>
      <c r="C6" s="246" t="s">
        <v>47</v>
      </c>
      <c r="D6" s="246" t="s">
        <v>638</v>
      </c>
      <c r="E6" s="246" t="s">
        <v>68</v>
      </c>
      <c r="F6" s="246" t="s">
        <v>40</v>
      </c>
      <c r="G6" s="247">
        <v>1</v>
      </c>
      <c r="H6" s="246" t="s">
        <v>649</v>
      </c>
      <c r="I6" s="246" t="s">
        <v>650</v>
      </c>
      <c r="J6" s="247" t="s">
        <v>641</v>
      </c>
      <c r="K6" s="246" t="s">
        <v>648</v>
      </c>
      <c r="L6" s="247">
        <v>1</v>
      </c>
    </row>
    <row r="7" spans="1:12" x14ac:dyDescent="0.2">
      <c r="B7" s="249"/>
      <c r="C7" s="246"/>
      <c r="D7" s="246"/>
      <c r="E7" s="246"/>
      <c r="F7" s="246"/>
      <c r="G7" s="246"/>
      <c r="H7" s="246"/>
      <c r="I7" s="246"/>
      <c r="J7" s="247">
        <f>+AVERAGE(J3,J5,100%)</f>
        <v>1</v>
      </c>
      <c r="K7" s="250" t="s">
        <v>59</v>
      </c>
      <c r="L7" s="247">
        <f>AVERAGE(L3,L5:L6)</f>
        <v>1</v>
      </c>
    </row>
  </sheetData>
  <pageMargins left="0.51181102362204722" right="0.51181102362204722" top="0.74803149606299213" bottom="0.74803149606299213" header="0.31496062992125984" footer="0.31496062992125984"/>
  <pageSetup paperSize="14"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zoomScale="115" zoomScaleNormal="115" zoomScaleSheetLayoutView="115" workbookViewId="0">
      <selection activeCell="I28" sqref="I28"/>
    </sheetView>
  </sheetViews>
  <sheetFormatPr baseColWidth="10" defaultRowHeight="15" x14ac:dyDescent="0.2"/>
  <cols>
    <col min="1" max="2" width="12.77734375" style="2" customWidth="1"/>
    <col min="3" max="3" width="18.44140625" style="2" customWidth="1"/>
    <col min="4" max="4" width="7" style="4" customWidth="1"/>
    <col min="5" max="5" width="7.44140625" style="4" customWidth="1"/>
    <col min="6" max="6" width="6.88671875" style="4" customWidth="1"/>
    <col min="7" max="7" width="9" style="2" customWidth="1"/>
    <col min="8" max="8" width="33.6640625" style="3" customWidth="1"/>
    <col min="9" max="9" width="8.109375" style="3" customWidth="1"/>
    <col min="10" max="10" width="22.6640625" style="2" customWidth="1"/>
    <col min="11" max="16384" width="11.5546875" style="2"/>
  </cols>
  <sheetData>
    <row r="1" spans="1:10" ht="46.5" customHeight="1" thickBot="1" x14ac:dyDescent="0.25">
      <c r="A1" s="201" t="s">
        <v>73</v>
      </c>
      <c r="B1" s="201"/>
      <c r="C1" s="201"/>
      <c r="D1" s="201"/>
      <c r="E1" s="201"/>
      <c r="F1" s="201"/>
      <c r="G1" s="201"/>
      <c r="H1" s="201"/>
      <c r="I1" s="201"/>
      <c r="J1" s="201"/>
    </row>
    <row r="2" spans="1:10" s="1" customFormat="1" ht="80.25" customHeight="1" thickBot="1" x14ac:dyDescent="0.25">
      <c r="A2" s="5" t="s">
        <v>12</v>
      </c>
      <c r="B2" s="5" t="s">
        <v>13</v>
      </c>
      <c r="C2" s="5" t="s">
        <v>14</v>
      </c>
      <c r="D2" s="5" t="s">
        <v>15</v>
      </c>
      <c r="E2" s="5" t="s">
        <v>16</v>
      </c>
      <c r="F2" s="5" t="s">
        <v>17</v>
      </c>
      <c r="G2" s="5" t="s">
        <v>18</v>
      </c>
      <c r="H2" s="5" t="s">
        <v>19</v>
      </c>
      <c r="I2" s="5" t="s">
        <v>20</v>
      </c>
      <c r="J2" s="5" t="s">
        <v>21</v>
      </c>
    </row>
    <row r="3" spans="1:10" ht="51" x14ac:dyDescent="0.2">
      <c r="A3" s="185" t="s">
        <v>0</v>
      </c>
      <c r="B3" s="185" t="s">
        <v>0</v>
      </c>
      <c r="C3" s="15" t="s">
        <v>1</v>
      </c>
      <c r="D3" s="16">
        <v>0.25</v>
      </c>
      <c r="E3" s="17">
        <v>43466</v>
      </c>
      <c r="F3" s="17">
        <v>43830</v>
      </c>
      <c r="G3" s="18">
        <v>0.25</v>
      </c>
      <c r="H3" s="31" t="s">
        <v>55</v>
      </c>
      <c r="I3" s="19">
        <v>1</v>
      </c>
      <c r="J3" s="35" t="s">
        <v>22</v>
      </c>
    </row>
    <row r="4" spans="1:10" x14ac:dyDescent="0.2">
      <c r="A4" s="186"/>
      <c r="B4" s="186"/>
      <c r="C4" s="188" t="s">
        <v>2</v>
      </c>
      <c r="D4" s="179">
        <v>0.2</v>
      </c>
      <c r="E4" s="193">
        <v>43466</v>
      </c>
      <c r="F4" s="193">
        <v>43830</v>
      </c>
      <c r="G4" s="206">
        <v>0.2</v>
      </c>
      <c r="H4" s="197" t="s">
        <v>60</v>
      </c>
      <c r="I4" s="194" t="s">
        <v>53</v>
      </c>
      <c r="J4" s="189" t="s">
        <v>23</v>
      </c>
    </row>
    <row r="5" spans="1:10" x14ac:dyDescent="0.2">
      <c r="A5" s="186"/>
      <c r="B5" s="186"/>
      <c r="C5" s="188"/>
      <c r="D5" s="179"/>
      <c r="E5" s="193"/>
      <c r="F5" s="193"/>
      <c r="G5" s="206"/>
      <c r="H5" s="197"/>
      <c r="I5" s="195"/>
      <c r="J5" s="189"/>
    </row>
    <row r="6" spans="1:10" x14ac:dyDescent="0.2">
      <c r="A6" s="186"/>
      <c r="B6" s="186"/>
      <c r="C6" s="188"/>
      <c r="D6" s="179"/>
      <c r="E6" s="193"/>
      <c r="F6" s="193"/>
      <c r="G6" s="206"/>
      <c r="H6" s="197"/>
      <c r="I6" s="195"/>
      <c r="J6" s="189"/>
    </row>
    <row r="7" spans="1:10" x14ac:dyDescent="0.2">
      <c r="A7" s="186"/>
      <c r="B7" s="186"/>
      <c r="C7" s="188"/>
      <c r="D7" s="179"/>
      <c r="E7" s="193"/>
      <c r="F7" s="193"/>
      <c r="G7" s="206"/>
      <c r="H7" s="197"/>
      <c r="I7" s="195"/>
      <c r="J7" s="189"/>
    </row>
    <row r="8" spans="1:10" x14ac:dyDescent="0.2">
      <c r="A8" s="186"/>
      <c r="B8" s="186"/>
      <c r="C8" s="188"/>
      <c r="D8" s="179"/>
      <c r="E8" s="193"/>
      <c r="F8" s="193"/>
      <c r="G8" s="206"/>
      <c r="H8" s="197"/>
      <c r="I8" s="195"/>
      <c r="J8" s="189"/>
    </row>
    <row r="9" spans="1:10" x14ac:dyDescent="0.2">
      <c r="A9" s="186"/>
      <c r="B9" s="186"/>
      <c r="C9" s="188"/>
      <c r="D9" s="179"/>
      <c r="E9" s="193"/>
      <c r="F9" s="193"/>
      <c r="G9" s="206"/>
      <c r="H9" s="197"/>
      <c r="I9" s="195"/>
      <c r="J9" s="189"/>
    </row>
    <row r="10" spans="1:10" x14ac:dyDescent="0.2">
      <c r="A10" s="186"/>
      <c r="B10" s="186"/>
      <c r="C10" s="188"/>
      <c r="D10" s="179"/>
      <c r="E10" s="193"/>
      <c r="F10" s="193"/>
      <c r="G10" s="206"/>
      <c r="H10" s="197"/>
      <c r="I10" s="195"/>
      <c r="J10" s="189"/>
    </row>
    <row r="11" spans="1:10" ht="15.75" thickBot="1" x14ac:dyDescent="0.25">
      <c r="A11" s="186"/>
      <c r="B11" s="186"/>
      <c r="C11" s="188"/>
      <c r="D11" s="179"/>
      <c r="E11" s="193"/>
      <c r="F11" s="193"/>
      <c r="G11" s="206"/>
      <c r="H11" s="197"/>
      <c r="I11" s="196"/>
      <c r="J11" s="189"/>
    </row>
    <row r="12" spans="1:10" ht="115.5" thickBot="1" x14ac:dyDescent="0.25">
      <c r="A12" s="186"/>
      <c r="B12" s="186"/>
      <c r="C12" s="20" t="s">
        <v>3</v>
      </c>
      <c r="D12" s="21">
        <v>0.25</v>
      </c>
      <c r="E12" s="22">
        <v>43466</v>
      </c>
      <c r="F12" s="22">
        <v>43830</v>
      </c>
      <c r="G12" s="23">
        <v>0.25</v>
      </c>
      <c r="H12" s="32" t="s">
        <v>54</v>
      </c>
      <c r="I12" s="19">
        <v>1</v>
      </c>
      <c r="J12" s="36" t="s">
        <v>22</v>
      </c>
    </row>
    <row r="13" spans="1:10" ht="64.5" thickBot="1" x14ac:dyDescent="0.25">
      <c r="A13" s="187"/>
      <c r="B13" s="187"/>
      <c r="C13" s="24" t="s">
        <v>4</v>
      </c>
      <c r="D13" s="25">
        <v>0.25</v>
      </c>
      <c r="E13" s="26">
        <v>43466</v>
      </c>
      <c r="F13" s="26">
        <v>43830</v>
      </c>
      <c r="G13" s="27">
        <v>0.25</v>
      </c>
      <c r="H13" s="33" t="s">
        <v>61</v>
      </c>
      <c r="I13" s="19">
        <v>1</v>
      </c>
      <c r="J13" s="37" t="s">
        <v>22</v>
      </c>
    </row>
    <row r="14" spans="1:10" x14ac:dyDescent="0.2">
      <c r="A14" s="184" t="s">
        <v>5</v>
      </c>
      <c r="B14" s="184" t="s">
        <v>6</v>
      </c>
      <c r="C14" s="180" t="s">
        <v>7</v>
      </c>
      <c r="D14" s="179">
        <v>0.25</v>
      </c>
      <c r="E14" s="193">
        <v>43466</v>
      </c>
      <c r="F14" s="193">
        <v>43830</v>
      </c>
      <c r="G14" s="206">
        <v>0.25</v>
      </c>
      <c r="H14" s="197" t="s">
        <v>62</v>
      </c>
      <c r="I14" s="190">
        <v>1</v>
      </c>
      <c r="J14" s="198" t="s">
        <v>22</v>
      </c>
    </row>
    <row r="15" spans="1:10" x14ac:dyDescent="0.2">
      <c r="A15" s="184"/>
      <c r="B15" s="184"/>
      <c r="C15" s="180"/>
      <c r="D15" s="179"/>
      <c r="E15" s="193"/>
      <c r="F15" s="193"/>
      <c r="G15" s="206"/>
      <c r="H15" s="197"/>
      <c r="I15" s="191"/>
      <c r="J15" s="198"/>
    </row>
    <row r="16" spans="1:10" x14ac:dyDescent="0.2">
      <c r="A16" s="184"/>
      <c r="B16" s="184"/>
      <c r="C16" s="180"/>
      <c r="D16" s="179"/>
      <c r="E16" s="193"/>
      <c r="F16" s="193"/>
      <c r="G16" s="206"/>
      <c r="H16" s="197"/>
      <c r="I16" s="191"/>
      <c r="J16" s="198"/>
    </row>
    <row r="17" spans="1:10" ht="15.75" thickBot="1" x14ac:dyDescent="0.25">
      <c r="A17" s="184"/>
      <c r="B17" s="184"/>
      <c r="C17" s="180"/>
      <c r="D17" s="179"/>
      <c r="E17" s="193"/>
      <c r="F17" s="193"/>
      <c r="G17" s="206"/>
      <c r="H17" s="197"/>
      <c r="I17" s="192"/>
      <c r="J17" s="198"/>
    </row>
    <row r="18" spans="1:10" x14ac:dyDescent="0.2">
      <c r="A18" s="183" t="s">
        <v>8</v>
      </c>
      <c r="B18" s="183" t="s">
        <v>8</v>
      </c>
      <c r="C18" s="181" t="s">
        <v>9</v>
      </c>
      <c r="D18" s="182">
        <v>0.05</v>
      </c>
      <c r="E18" s="203">
        <v>43466</v>
      </c>
      <c r="F18" s="203">
        <v>43830</v>
      </c>
      <c r="G18" s="205">
        <f>(10/166)*0.4+(0/32)*0.4+(1/4)*0.2</f>
        <v>7.4096385542168686E-2</v>
      </c>
      <c r="H18" s="207" t="s">
        <v>63</v>
      </c>
      <c r="I18" s="190">
        <v>1</v>
      </c>
      <c r="J18" s="199" t="s">
        <v>67</v>
      </c>
    </row>
    <row r="19" spans="1:10" x14ac:dyDescent="0.2">
      <c r="A19" s="184"/>
      <c r="B19" s="184"/>
      <c r="C19" s="180"/>
      <c r="D19" s="179"/>
      <c r="E19" s="203"/>
      <c r="F19" s="203"/>
      <c r="G19" s="200"/>
      <c r="H19" s="197"/>
      <c r="I19" s="191"/>
      <c r="J19" s="189"/>
    </row>
    <row r="20" spans="1:10" ht="15.75" thickBot="1" x14ac:dyDescent="0.25">
      <c r="A20" s="184"/>
      <c r="B20" s="184"/>
      <c r="C20" s="180"/>
      <c r="D20" s="179"/>
      <c r="E20" s="204"/>
      <c r="F20" s="204"/>
      <c r="G20" s="200"/>
      <c r="H20" s="197"/>
      <c r="I20" s="192"/>
      <c r="J20" s="189"/>
    </row>
    <row r="21" spans="1:10" x14ac:dyDescent="0.2">
      <c r="A21" s="184"/>
      <c r="B21" s="184"/>
      <c r="C21" s="180" t="s">
        <v>10</v>
      </c>
      <c r="D21" s="179">
        <v>0.05</v>
      </c>
      <c r="E21" s="202">
        <v>43466</v>
      </c>
      <c r="F21" s="202">
        <v>43830</v>
      </c>
      <c r="G21" s="200">
        <f>(2/58)*0.4+(33/321)*0.4+(1/4)*0.2</f>
        <v>0.10491459877537868</v>
      </c>
      <c r="H21" s="197" t="s">
        <v>64</v>
      </c>
      <c r="I21" s="190">
        <v>1</v>
      </c>
      <c r="J21" s="199" t="s">
        <v>67</v>
      </c>
    </row>
    <row r="22" spans="1:10" x14ac:dyDescent="0.2">
      <c r="A22" s="184"/>
      <c r="B22" s="184"/>
      <c r="C22" s="180"/>
      <c r="D22" s="179"/>
      <c r="E22" s="203"/>
      <c r="F22" s="203"/>
      <c r="G22" s="200"/>
      <c r="H22" s="197"/>
      <c r="I22" s="191"/>
      <c r="J22" s="189"/>
    </row>
    <row r="23" spans="1:10" ht="15.75" thickBot="1" x14ac:dyDescent="0.25">
      <c r="A23" s="184"/>
      <c r="B23" s="184"/>
      <c r="C23" s="180"/>
      <c r="D23" s="179"/>
      <c r="E23" s="204"/>
      <c r="F23" s="204"/>
      <c r="G23" s="200"/>
      <c r="H23" s="197"/>
      <c r="I23" s="192"/>
      <c r="J23" s="189"/>
    </row>
    <row r="24" spans="1:10" x14ac:dyDescent="0.2">
      <c r="A24" s="184"/>
      <c r="B24" s="184"/>
      <c r="C24" s="180" t="s">
        <v>11</v>
      </c>
      <c r="D24" s="179">
        <v>0.05</v>
      </c>
      <c r="E24" s="202">
        <v>43466</v>
      </c>
      <c r="F24" s="202">
        <v>43830</v>
      </c>
      <c r="G24" s="200">
        <f>(11/136)*0.4+(0/24)*0.4+(1/4)*0.2</f>
        <v>8.2352941176470601E-2</v>
      </c>
      <c r="H24" s="197" t="s">
        <v>65</v>
      </c>
      <c r="I24" s="190">
        <v>1</v>
      </c>
      <c r="J24" s="199" t="s">
        <v>67</v>
      </c>
    </row>
    <row r="25" spans="1:10" x14ac:dyDescent="0.2">
      <c r="A25" s="184"/>
      <c r="B25" s="184"/>
      <c r="C25" s="180"/>
      <c r="D25" s="179"/>
      <c r="E25" s="203"/>
      <c r="F25" s="203"/>
      <c r="G25" s="200"/>
      <c r="H25" s="197"/>
      <c r="I25" s="191"/>
      <c r="J25" s="189"/>
    </row>
    <row r="26" spans="1:10" ht="15.75" thickBot="1" x14ac:dyDescent="0.25">
      <c r="A26" s="184"/>
      <c r="B26" s="184"/>
      <c r="C26" s="180"/>
      <c r="D26" s="179"/>
      <c r="E26" s="204"/>
      <c r="F26" s="204"/>
      <c r="G26" s="200"/>
      <c r="H26" s="197"/>
      <c r="I26" s="192"/>
      <c r="J26" s="189"/>
    </row>
    <row r="27" spans="1:10" ht="31.5" customHeight="1" x14ac:dyDescent="0.2">
      <c r="A27" s="28"/>
      <c r="B27" s="28"/>
      <c r="C27" s="28" t="s">
        <v>66</v>
      </c>
      <c r="D27" s="29">
        <f>SUM(D3:D26)/8</f>
        <v>0.16875000000000001</v>
      </c>
      <c r="E27" s="30"/>
      <c r="F27" s="30"/>
      <c r="G27" s="29">
        <f>SUM(G3:G26)/8</f>
        <v>0.1826704906867522</v>
      </c>
      <c r="H27" s="34"/>
      <c r="I27" s="19">
        <v>1</v>
      </c>
      <c r="J27" s="38"/>
    </row>
  </sheetData>
  <mergeCells count="47">
    <mergeCell ref="A1:J1"/>
    <mergeCell ref="E24:E26"/>
    <mergeCell ref="F24:F26"/>
    <mergeCell ref="F4:F11"/>
    <mergeCell ref="E4:E11"/>
    <mergeCell ref="G18:G20"/>
    <mergeCell ref="G14:G17"/>
    <mergeCell ref="G4:G11"/>
    <mergeCell ref="G24:G26"/>
    <mergeCell ref="F21:F23"/>
    <mergeCell ref="E21:E23"/>
    <mergeCell ref="E18:E20"/>
    <mergeCell ref="H18:H20"/>
    <mergeCell ref="H14:H17"/>
    <mergeCell ref="F18:F20"/>
    <mergeCell ref="H24:H26"/>
    <mergeCell ref="J24:J26"/>
    <mergeCell ref="J18:J20"/>
    <mergeCell ref="G21:G23"/>
    <mergeCell ref="H21:H23"/>
    <mergeCell ref="J21:J23"/>
    <mergeCell ref="I21:I23"/>
    <mergeCell ref="I24:I26"/>
    <mergeCell ref="I18:I20"/>
    <mergeCell ref="J4:J11"/>
    <mergeCell ref="I14:I17"/>
    <mergeCell ref="E14:E17"/>
    <mergeCell ref="F14:F17"/>
    <mergeCell ref="I4:I11"/>
    <mergeCell ref="H4:H11"/>
    <mergeCell ref="J14:J17"/>
    <mergeCell ref="A3:A13"/>
    <mergeCell ref="B3:B13"/>
    <mergeCell ref="C4:C11"/>
    <mergeCell ref="A14:A17"/>
    <mergeCell ref="B14:B17"/>
    <mergeCell ref="A18:A26"/>
    <mergeCell ref="B18:B26"/>
    <mergeCell ref="D21:D23"/>
    <mergeCell ref="D24:D26"/>
    <mergeCell ref="D14:D17"/>
    <mergeCell ref="D4:D11"/>
    <mergeCell ref="C14:C17"/>
    <mergeCell ref="C24:C26"/>
    <mergeCell ref="C18:C20"/>
    <mergeCell ref="C21:C23"/>
    <mergeCell ref="D18:D20"/>
  </mergeCells>
  <conditionalFormatting sqref="G3">
    <cfRule type="cellIs" dxfId="17" priority="38" operator="lessThan">
      <formula>$D$71</formula>
    </cfRule>
  </conditionalFormatting>
  <conditionalFormatting sqref="G4:G11">
    <cfRule type="cellIs" dxfId="16" priority="37" operator="lessThan">
      <formula>$D$72</formula>
    </cfRule>
  </conditionalFormatting>
  <conditionalFormatting sqref="G12">
    <cfRule type="cellIs" dxfId="15" priority="36" operator="lessThan">
      <formula>$D$80</formula>
    </cfRule>
  </conditionalFormatting>
  <conditionalFormatting sqref="G13">
    <cfRule type="cellIs" dxfId="14" priority="35" operator="lessThan">
      <formula>$D$81</formula>
    </cfRule>
  </conditionalFormatting>
  <conditionalFormatting sqref="G14:G17">
    <cfRule type="cellIs" dxfId="13" priority="32" operator="lessThan">
      <formula>$D$88</formula>
    </cfRule>
  </conditionalFormatting>
  <conditionalFormatting sqref="G18:G20">
    <cfRule type="cellIs" dxfId="12" priority="26" operator="lessThan">
      <formula>$D$106</formula>
    </cfRule>
  </conditionalFormatting>
  <conditionalFormatting sqref="G21:G23">
    <cfRule type="cellIs" dxfId="11" priority="25" operator="lessThan">
      <formula>$D$109</formula>
    </cfRule>
  </conditionalFormatting>
  <conditionalFormatting sqref="G24:G26">
    <cfRule type="cellIs" dxfId="10" priority="24" operator="lessThan">
      <formula>$D$112</formula>
    </cfRule>
  </conditionalFormatting>
  <dataValidations count="2">
    <dataValidation allowBlank="1" showInputMessage="1" showErrorMessage="1" error="_x000a_" prompt="Por favor registre el resultado del Indicador para el primer periodo. " sqref="G3:G26" xr:uid="{00000000-0002-0000-0200-000000000000}"/>
    <dataValidation type="textLength" allowBlank="1" showInputMessage="1" showErrorMessage="1" sqref="J3:J26 H3:H26 I3:I4 I27 I24 I21 I12:I14 I18" xr:uid="{00000000-0002-0000-0200-000001000000}">
      <formula1>0</formula1>
      <formula2>600</formula2>
    </dataValidation>
  </dataValidations>
  <pageMargins left="0.70866141732283472" right="0.70866141732283472" top="0.74803149606299213" bottom="0.74803149606299213" header="0.31496062992125984" footer="0.31496062992125984"/>
  <pageSetup paperSize="14"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50"/>
  <sheetViews>
    <sheetView tabSelected="1" topLeftCell="T1" zoomScale="70" zoomScaleNormal="70" zoomScaleSheetLayoutView="85" workbookViewId="0">
      <selection activeCell="U3" sqref="U3"/>
    </sheetView>
  </sheetViews>
  <sheetFormatPr baseColWidth="10" defaultRowHeight="15" x14ac:dyDescent="0.2"/>
  <cols>
    <col min="1" max="1" width="9.77734375" style="251" customWidth="1"/>
    <col min="2" max="2" width="8.21875" style="251" customWidth="1"/>
    <col min="3" max="3" width="8.44140625" style="251" customWidth="1"/>
    <col min="4" max="4" width="5.77734375" style="251" customWidth="1"/>
    <col min="5" max="6" width="22.6640625" style="251" customWidth="1"/>
    <col min="7" max="7" width="11.21875" style="251" customWidth="1"/>
    <col min="8" max="8" width="31" style="251" customWidth="1"/>
    <col min="9" max="9" width="8.6640625" style="251" customWidth="1"/>
    <col min="10" max="10" width="38.33203125" style="251" customWidth="1"/>
    <col min="11" max="11" width="17.5546875" style="251" customWidth="1"/>
    <col min="12" max="12" width="17.44140625" style="251" customWidth="1"/>
    <col min="13" max="13" width="14.5546875" style="251" customWidth="1"/>
    <col min="14" max="14" width="35.5546875" style="251" customWidth="1"/>
    <col min="15" max="15" width="11.5546875" style="251" customWidth="1"/>
    <col min="16" max="16" width="16.21875" style="251" customWidth="1"/>
    <col min="17" max="17" width="11.44140625" style="273" customWidth="1"/>
    <col min="18" max="18" width="27.21875" style="251" customWidth="1"/>
    <col min="19" max="19" width="12.21875" style="273" customWidth="1"/>
    <col min="20" max="20" width="92.77734375" style="251" customWidth="1"/>
    <col min="21" max="21" width="17.77734375" style="251" customWidth="1"/>
    <col min="22" max="22" width="197.5546875" style="251" customWidth="1"/>
    <col min="23" max="23" width="15.88671875" style="273" customWidth="1"/>
    <col min="24" max="24" width="16.33203125" style="273" customWidth="1"/>
    <col min="25" max="16384" width="11.5546875" style="251"/>
  </cols>
  <sheetData>
    <row r="1" spans="1:24" ht="35.25" x14ac:dyDescent="0.2">
      <c r="B1" s="252"/>
      <c r="C1" s="252"/>
      <c r="D1" s="252"/>
      <c r="E1" s="252"/>
      <c r="F1" s="252"/>
      <c r="G1" s="252"/>
      <c r="H1" s="252"/>
      <c r="I1" s="252"/>
      <c r="K1" s="252"/>
      <c r="L1" s="252"/>
      <c r="M1" s="252" t="s">
        <v>643</v>
      </c>
      <c r="N1" s="252"/>
      <c r="O1" s="252"/>
      <c r="P1" s="252"/>
      <c r="Q1" s="253"/>
      <c r="R1" s="252"/>
      <c r="S1" s="253"/>
      <c r="T1" s="252"/>
      <c r="U1" s="252"/>
      <c r="V1" s="252"/>
      <c r="W1" s="253"/>
      <c r="X1" s="253"/>
    </row>
    <row r="2" spans="1:24" s="256" customFormat="1" ht="78.75" x14ac:dyDescent="0.2">
      <c r="A2" s="254" t="s">
        <v>213</v>
      </c>
      <c r="B2" s="254" t="s">
        <v>214</v>
      </c>
      <c r="C2" s="254" t="s">
        <v>215</v>
      </c>
      <c r="D2" s="254" t="s">
        <v>216</v>
      </c>
      <c r="E2" s="254" t="s">
        <v>12</v>
      </c>
      <c r="F2" s="254" t="s">
        <v>13</v>
      </c>
      <c r="G2" s="254" t="s">
        <v>310</v>
      </c>
      <c r="H2" s="254" t="s">
        <v>14</v>
      </c>
      <c r="I2" s="254" t="s">
        <v>135</v>
      </c>
      <c r="J2" s="254" t="s">
        <v>86</v>
      </c>
      <c r="K2" s="254" t="s">
        <v>87</v>
      </c>
      <c r="L2" s="254" t="s">
        <v>136</v>
      </c>
      <c r="M2" s="254" t="s">
        <v>134</v>
      </c>
      <c r="N2" s="254" t="s">
        <v>217</v>
      </c>
      <c r="O2" s="254" t="s">
        <v>16</v>
      </c>
      <c r="P2" s="254" t="s">
        <v>17</v>
      </c>
      <c r="Q2" s="254" t="s">
        <v>184</v>
      </c>
      <c r="R2" s="254" t="s">
        <v>21</v>
      </c>
      <c r="S2" s="254" t="s">
        <v>302</v>
      </c>
      <c r="T2" s="254" t="s">
        <v>21</v>
      </c>
      <c r="U2" s="254" t="s">
        <v>304</v>
      </c>
      <c r="V2" s="254" t="s">
        <v>19</v>
      </c>
      <c r="W2" s="254" t="s">
        <v>645</v>
      </c>
      <c r="X2" s="255" t="s">
        <v>646</v>
      </c>
    </row>
    <row r="3" spans="1:24" ht="106.5" customHeight="1" x14ac:dyDescent="0.2">
      <c r="A3" s="257">
        <v>1</v>
      </c>
      <c r="B3" s="257" t="s">
        <v>226</v>
      </c>
      <c r="C3" s="257" t="s">
        <v>227</v>
      </c>
      <c r="D3" s="257" t="s">
        <v>228</v>
      </c>
      <c r="E3" s="257" t="s">
        <v>0</v>
      </c>
      <c r="F3" s="257" t="s">
        <v>0</v>
      </c>
      <c r="G3" s="257" t="s">
        <v>311</v>
      </c>
      <c r="H3" s="257" t="s">
        <v>1</v>
      </c>
      <c r="I3" s="257" t="s">
        <v>137</v>
      </c>
      <c r="J3" s="257" t="s">
        <v>88</v>
      </c>
      <c r="K3" s="258">
        <v>43830</v>
      </c>
      <c r="L3" s="259">
        <v>1</v>
      </c>
      <c r="M3" s="259">
        <v>1</v>
      </c>
      <c r="N3" s="259" t="s">
        <v>229</v>
      </c>
      <c r="O3" s="258">
        <v>43466</v>
      </c>
      <c r="P3" s="258">
        <v>43830</v>
      </c>
      <c r="Q3" s="274" t="s">
        <v>186</v>
      </c>
      <c r="R3" s="257" t="s">
        <v>260</v>
      </c>
      <c r="S3" s="276">
        <v>4</v>
      </c>
      <c r="T3" s="257" t="s">
        <v>338</v>
      </c>
      <c r="U3" s="260">
        <v>1</v>
      </c>
      <c r="V3" s="261" t="s">
        <v>187</v>
      </c>
      <c r="W3" s="262">
        <f>(S3/4)*100%</f>
        <v>1</v>
      </c>
      <c r="X3" s="263">
        <f>+W3</f>
        <v>1</v>
      </c>
    </row>
    <row r="4" spans="1:24" ht="105" x14ac:dyDescent="0.2">
      <c r="A4" s="257"/>
      <c r="B4" s="257"/>
      <c r="C4" s="257"/>
      <c r="D4" s="257"/>
      <c r="E4" s="257"/>
      <c r="F4" s="257"/>
      <c r="G4" s="257" t="s">
        <v>315</v>
      </c>
      <c r="H4" s="257" t="s">
        <v>2</v>
      </c>
      <c r="I4" s="257" t="s">
        <v>138</v>
      </c>
      <c r="J4" s="264" t="s">
        <v>89</v>
      </c>
      <c r="K4" s="258">
        <v>43799</v>
      </c>
      <c r="L4" s="259">
        <v>1</v>
      </c>
      <c r="M4" s="259">
        <v>0.4</v>
      </c>
      <c r="N4" s="259" t="s">
        <v>264</v>
      </c>
      <c r="O4" s="258">
        <v>43466</v>
      </c>
      <c r="P4" s="258">
        <v>43830</v>
      </c>
      <c r="Q4" s="275" t="s">
        <v>186</v>
      </c>
      <c r="R4" s="257" t="s">
        <v>339</v>
      </c>
      <c r="S4" s="276">
        <v>8</v>
      </c>
      <c r="T4" s="264" t="s">
        <v>340</v>
      </c>
      <c r="U4" s="265">
        <v>1</v>
      </c>
      <c r="V4" s="261" t="s">
        <v>188</v>
      </c>
      <c r="W4" s="262">
        <f>(S4/8)*40%</f>
        <v>0.4</v>
      </c>
      <c r="X4" s="263">
        <f>+SUM(W4:W11)</f>
        <v>1</v>
      </c>
    </row>
    <row r="5" spans="1:24" ht="81.75" customHeight="1" x14ac:dyDescent="0.2">
      <c r="A5" s="257"/>
      <c r="B5" s="257"/>
      <c r="C5" s="257"/>
      <c r="D5" s="257"/>
      <c r="E5" s="257"/>
      <c r="F5" s="257"/>
      <c r="G5" s="257"/>
      <c r="H5" s="257"/>
      <c r="I5" s="257" t="s">
        <v>139</v>
      </c>
      <c r="J5" s="257" t="s">
        <v>90</v>
      </c>
      <c r="K5" s="258">
        <v>43677</v>
      </c>
      <c r="L5" s="259">
        <v>1</v>
      </c>
      <c r="M5" s="259">
        <v>0.1</v>
      </c>
      <c r="N5" s="259" t="s">
        <v>265</v>
      </c>
      <c r="O5" s="258">
        <v>43466</v>
      </c>
      <c r="P5" s="258">
        <v>43830</v>
      </c>
      <c r="Q5" s="275" t="s">
        <v>186</v>
      </c>
      <c r="R5" s="257" t="s">
        <v>261</v>
      </c>
      <c r="S5" s="276">
        <v>2</v>
      </c>
      <c r="T5" s="264" t="s">
        <v>341</v>
      </c>
      <c r="U5" s="265"/>
      <c r="V5" s="261"/>
      <c r="W5" s="262">
        <f>(S5/2)*10%</f>
        <v>0.1</v>
      </c>
      <c r="X5" s="263"/>
    </row>
    <row r="6" spans="1:24" ht="30" x14ac:dyDescent="0.2">
      <c r="A6" s="257"/>
      <c r="B6" s="257"/>
      <c r="C6" s="257"/>
      <c r="D6" s="257"/>
      <c r="E6" s="257"/>
      <c r="F6" s="257"/>
      <c r="G6" s="257"/>
      <c r="H6" s="257"/>
      <c r="I6" s="257" t="s">
        <v>140</v>
      </c>
      <c r="J6" s="257" t="s">
        <v>91</v>
      </c>
      <c r="K6" s="258">
        <v>43830</v>
      </c>
      <c r="L6" s="259">
        <v>1</v>
      </c>
      <c r="M6" s="259">
        <v>0.1</v>
      </c>
      <c r="N6" s="259" t="s">
        <v>266</v>
      </c>
      <c r="O6" s="258">
        <v>43466</v>
      </c>
      <c r="P6" s="258">
        <v>43830</v>
      </c>
      <c r="Q6" s="275" t="s">
        <v>186</v>
      </c>
      <c r="R6" s="257" t="s">
        <v>305</v>
      </c>
      <c r="S6" s="276">
        <v>4</v>
      </c>
      <c r="T6" s="264" t="s">
        <v>342</v>
      </c>
      <c r="U6" s="265"/>
      <c r="V6" s="261"/>
      <c r="W6" s="262">
        <f>(S6/4)*10%</f>
        <v>0.1</v>
      </c>
      <c r="X6" s="263"/>
    </row>
    <row r="7" spans="1:24" ht="61.5" customHeight="1" x14ac:dyDescent="0.2">
      <c r="A7" s="257"/>
      <c r="B7" s="257"/>
      <c r="C7" s="257"/>
      <c r="D7" s="257"/>
      <c r="E7" s="257"/>
      <c r="F7" s="257"/>
      <c r="G7" s="257"/>
      <c r="H7" s="257"/>
      <c r="I7" s="257" t="s">
        <v>141</v>
      </c>
      <c r="J7" s="257" t="s">
        <v>92</v>
      </c>
      <c r="K7" s="258">
        <v>43830</v>
      </c>
      <c r="L7" s="259">
        <v>1</v>
      </c>
      <c r="M7" s="259">
        <v>0.1</v>
      </c>
      <c r="N7" s="259" t="s">
        <v>267</v>
      </c>
      <c r="O7" s="258">
        <v>43466</v>
      </c>
      <c r="P7" s="258">
        <v>43830</v>
      </c>
      <c r="Q7" s="275" t="s">
        <v>186</v>
      </c>
      <c r="R7" s="257" t="s">
        <v>305</v>
      </c>
      <c r="S7" s="276">
        <v>60</v>
      </c>
      <c r="T7" s="264" t="s">
        <v>343</v>
      </c>
      <c r="U7" s="265"/>
      <c r="V7" s="261"/>
      <c r="W7" s="262">
        <f>(S7/60)*10%</f>
        <v>0.1</v>
      </c>
      <c r="X7" s="263"/>
    </row>
    <row r="8" spans="1:24" ht="84.75" customHeight="1" x14ac:dyDescent="0.2">
      <c r="A8" s="257"/>
      <c r="B8" s="257"/>
      <c r="C8" s="257"/>
      <c r="D8" s="257"/>
      <c r="E8" s="257"/>
      <c r="F8" s="257"/>
      <c r="G8" s="257"/>
      <c r="H8" s="257"/>
      <c r="I8" s="257" t="s">
        <v>142</v>
      </c>
      <c r="J8" s="257" t="s">
        <v>93</v>
      </c>
      <c r="K8" s="258">
        <v>43830</v>
      </c>
      <c r="L8" s="259">
        <v>1</v>
      </c>
      <c r="M8" s="259">
        <v>0.1</v>
      </c>
      <c r="N8" s="259" t="s">
        <v>268</v>
      </c>
      <c r="O8" s="258">
        <v>43466</v>
      </c>
      <c r="P8" s="258">
        <v>43830</v>
      </c>
      <c r="Q8" s="275" t="s">
        <v>186</v>
      </c>
      <c r="R8" s="257" t="s">
        <v>305</v>
      </c>
      <c r="S8" s="276">
        <v>64</v>
      </c>
      <c r="T8" s="264" t="s">
        <v>344</v>
      </c>
      <c r="U8" s="265"/>
      <c r="V8" s="261"/>
      <c r="W8" s="262">
        <f>(S8/64)*10%</f>
        <v>0.1</v>
      </c>
      <c r="X8" s="263"/>
    </row>
    <row r="9" spans="1:24" ht="30" x14ac:dyDescent="0.2">
      <c r="A9" s="257"/>
      <c r="B9" s="257"/>
      <c r="C9" s="257"/>
      <c r="D9" s="257"/>
      <c r="E9" s="257"/>
      <c r="F9" s="257"/>
      <c r="G9" s="257"/>
      <c r="H9" s="257"/>
      <c r="I9" s="257" t="s">
        <v>143</v>
      </c>
      <c r="J9" s="257" t="s">
        <v>94</v>
      </c>
      <c r="K9" s="258">
        <v>43830</v>
      </c>
      <c r="L9" s="259">
        <v>1</v>
      </c>
      <c r="M9" s="259">
        <v>0.1</v>
      </c>
      <c r="N9" s="259" t="s">
        <v>269</v>
      </c>
      <c r="O9" s="258">
        <v>43466</v>
      </c>
      <c r="P9" s="258">
        <v>43830</v>
      </c>
      <c r="Q9" s="275" t="s">
        <v>186</v>
      </c>
      <c r="R9" s="257" t="s">
        <v>305</v>
      </c>
      <c r="S9" s="276">
        <v>4</v>
      </c>
      <c r="T9" s="264" t="s">
        <v>345</v>
      </c>
      <c r="U9" s="265"/>
      <c r="V9" s="261"/>
      <c r="W9" s="262">
        <f>(S9/4)*10%</f>
        <v>0.1</v>
      </c>
      <c r="X9" s="263"/>
    </row>
    <row r="10" spans="1:24" ht="60" x14ac:dyDescent="0.2">
      <c r="A10" s="257"/>
      <c r="B10" s="257"/>
      <c r="C10" s="257"/>
      <c r="D10" s="257"/>
      <c r="E10" s="257"/>
      <c r="F10" s="257"/>
      <c r="G10" s="257"/>
      <c r="H10" s="257"/>
      <c r="I10" s="257" t="s">
        <v>144</v>
      </c>
      <c r="J10" s="257" t="s">
        <v>95</v>
      </c>
      <c r="K10" s="258">
        <v>43646</v>
      </c>
      <c r="L10" s="259">
        <v>1</v>
      </c>
      <c r="M10" s="259">
        <v>0.05</v>
      </c>
      <c r="N10" s="259" t="s">
        <v>270</v>
      </c>
      <c r="O10" s="258">
        <v>43466</v>
      </c>
      <c r="P10" s="258">
        <v>43830</v>
      </c>
      <c r="Q10" s="275" t="s">
        <v>186</v>
      </c>
      <c r="R10" s="264" t="s">
        <v>306</v>
      </c>
      <c r="S10" s="276">
        <v>1</v>
      </c>
      <c r="T10" s="264" t="s">
        <v>346</v>
      </c>
      <c r="U10" s="265"/>
      <c r="V10" s="261"/>
      <c r="W10" s="262">
        <f>(S10/1)*5%</f>
        <v>0.05</v>
      </c>
      <c r="X10" s="263"/>
    </row>
    <row r="11" spans="1:24" ht="30" x14ac:dyDescent="0.2">
      <c r="A11" s="257"/>
      <c r="B11" s="257"/>
      <c r="C11" s="257"/>
      <c r="D11" s="257"/>
      <c r="E11" s="257"/>
      <c r="F11" s="257"/>
      <c r="G11" s="257"/>
      <c r="H11" s="257"/>
      <c r="I11" s="257" t="s">
        <v>145</v>
      </c>
      <c r="J11" s="257" t="s">
        <v>96</v>
      </c>
      <c r="K11" s="258">
        <v>43799</v>
      </c>
      <c r="L11" s="259">
        <v>1</v>
      </c>
      <c r="M11" s="259">
        <v>0.05</v>
      </c>
      <c r="N11" s="259" t="s">
        <v>271</v>
      </c>
      <c r="O11" s="258">
        <v>43466</v>
      </c>
      <c r="P11" s="258">
        <v>43830</v>
      </c>
      <c r="Q11" s="275" t="s">
        <v>186</v>
      </c>
      <c r="R11" s="257" t="s">
        <v>263</v>
      </c>
      <c r="S11" s="276">
        <v>1</v>
      </c>
      <c r="T11" s="264" t="s">
        <v>347</v>
      </c>
      <c r="U11" s="265"/>
      <c r="V11" s="261"/>
      <c r="W11" s="262">
        <f>(S11/1)*5%</f>
        <v>0.05</v>
      </c>
      <c r="X11" s="263"/>
    </row>
    <row r="12" spans="1:24" ht="60" x14ac:dyDescent="0.2">
      <c r="A12" s="257"/>
      <c r="B12" s="257"/>
      <c r="C12" s="257"/>
      <c r="D12" s="257"/>
      <c r="E12" s="257"/>
      <c r="F12" s="257"/>
      <c r="G12" s="257" t="s">
        <v>314</v>
      </c>
      <c r="H12" s="257" t="s">
        <v>3</v>
      </c>
      <c r="I12" s="257" t="s">
        <v>146</v>
      </c>
      <c r="J12" s="257" t="s">
        <v>97</v>
      </c>
      <c r="K12" s="258">
        <v>43830</v>
      </c>
      <c r="L12" s="259">
        <v>1</v>
      </c>
      <c r="M12" s="259">
        <v>1</v>
      </c>
      <c r="N12" s="259" t="s">
        <v>233</v>
      </c>
      <c r="O12" s="258">
        <v>43466</v>
      </c>
      <c r="P12" s="258">
        <v>43830</v>
      </c>
      <c r="Q12" s="275" t="s">
        <v>186</v>
      </c>
      <c r="R12" s="257" t="s">
        <v>303</v>
      </c>
      <c r="S12" s="276">
        <v>4</v>
      </c>
      <c r="T12" s="264" t="s">
        <v>348</v>
      </c>
      <c r="U12" s="260">
        <v>1</v>
      </c>
      <c r="V12" s="261" t="s">
        <v>190</v>
      </c>
      <c r="W12" s="262">
        <f>(S12/4)*100%</f>
        <v>1</v>
      </c>
      <c r="X12" s="263">
        <f>+W12</f>
        <v>1</v>
      </c>
    </row>
    <row r="13" spans="1:24" ht="88.5" customHeight="1" x14ac:dyDescent="0.2">
      <c r="A13" s="257"/>
      <c r="B13" s="257"/>
      <c r="C13" s="257"/>
      <c r="D13" s="257"/>
      <c r="E13" s="257"/>
      <c r="F13" s="257"/>
      <c r="G13" s="257" t="s">
        <v>316</v>
      </c>
      <c r="H13" s="257" t="s">
        <v>4</v>
      </c>
      <c r="I13" s="257" t="s">
        <v>147</v>
      </c>
      <c r="J13" s="257" t="s">
        <v>98</v>
      </c>
      <c r="K13" s="258">
        <v>43830</v>
      </c>
      <c r="L13" s="259">
        <v>1</v>
      </c>
      <c r="M13" s="259">
        <v>1</v>
      </c>
      <c r="N13" s="259" t="s">
        <v>234</v>
      </c>
      <c r="O13" s="258">
        <v>43466</v>
      </c>
      <c r="P13" s="258">
        <v>43830</v>
      </c>
      <c r="Q13" s="275" t="s">
        <v>186</v>
      </c>
      <c r="R13" s="257" t="s">
        <v>262</v>
      </c>
      <c r="S13" s="276">
        <v>4</v>
      </c>
      <c r="T13" s="264" t="s">
        <v>349</v>
      </c>
      <c r="U13" s="260">
        <v>1</v>
      </c>
      <c r="V13" s="261" t="s">
        <v>191</v>
      </c>
      <c r="W13" s="262">
        <f>(S13/4)*100%</f>
        <v>1</v>
      </c>
      <c r="X13" s="263">
        <f>+W13</f>
        <v>1</v>
      </c>
    </row>
    <row r="14" spans="1:24" ht="120" x14ac:dyDescent="0.2">
      <c r="A14" s="257">
        <v>1</v>
      </c>
      <c r="B14" s="257" t="s">
        <v>235</v>
      </c>
      <c r="C14" s="257" t="s">
        <v>236</v>
      </c>
      <c r="D14" s="257" t="s">
        <v>237</v>
      </c>
      <c r="E14" s="257" t="s">
        <v>99</v>
      </c>
      <c r="F14" s="257" t="s">
        <v>100</v>
      </c>
      <c r="G14" s="257" t="s">
        <v>317</v>
      </c>
      <c r="H14" s="257" t="s">
        <v>75</v>
      </c>
      <c r="I14" s="257" t="s">
        <v>148</v>
      </c>
      <c r="J14" s="257" t="s">
        <v>101</v>
      </c>
      <c r="K14" s="258">
        <v>43556</v>
      </c>
      <c r="L14" s="259">
        <v>1</v>
      </c>
      <c r="M14" s="259">
        <v>0.3</v>
      </c>
      <c r="N14" s="259" t="s">
        <v>272</v>
      </c>
      <c r="O14" s="258">
        <v>43466</v>
      </c>
      <c r="P14" s="258">
        <v>43738</v>
      </c>
      <c r="Q14" s="275" t="s">
        <v>186</v>
      </c>
      <c r="R14" s="264" t="s">
        <v>327</v>
      </c>
      <c r="S14" s="276">
        <v>1</v>
      </c>
      <c r="T14" s="264" t="s">
        <v>350</v>
      </c>
      <c r="U14" s="260">
        <v>1</v>
      </c>
      <c r="V14" s="261" t="s">
        <v>192</v>
      </c>
      <c r="W14" s="262">
        <f>(S14/1)*30%</f>
        <v>0.3</v>
      </c>
      <c r="X14" s="263">
        <f>+SUM(W14:W18)</f>
        <v>1</v>
      </c>
    </row>
    <row r="15" spans="1:24" ht="30" x14ac:dyDescent="0.2">
      <c r="A15" s="257"/>
      <c r="B15" s="257"/>
      <c r="C15" s="257"/>
      <c r="D15" s="257"/>
      <c r="E15" s="257"/>
      <c r="F15" s="257"/>
      <c r="G15" s="257"/>
      <c r="H15" s="257"/>
      <c r="I15" s="257" t="s">
        <v>149</v>
      </c>
      <c r="J15" s="257" t="s">
        <v>102</v>
      </c>
      <c r="K15" s="258">
        <v>43672</v>
      </c>
      <c r="L15" s="259">
        <v>1</v>
      </c>
      <c r="M15" s="259">
        <v>0.25</v>
      </c>
      <c r="N15" s="259" t="s">
        <v>273</v>
      </c>
      <c r="O15" s="258">
        <v>43466</v>
      </c>
      <c r="P15" s="258">
        <v>43738</v>
      </c>
      <c r="Q15" s="275" t="s">
        <v>186</v>
      </c>
      <c r="R15" s="257" t="s">
        <v>328</v>
      </c>
      <c r="S15" s="276">
        <v>1</v>
      </c>
      <c r="T15" s="264" t="s">
        <v>351</v>
      </c>
      <c r="U15" s="260"/>
      <c r="V15" s="261"/>
      <c r="W15" s="262">
        <f>(S15/1)*25%</f>
        <v>0.25</v>
      </c>
      <c r="X15" s="263"/>
    </row>
    <row r="16" spans="1:24" ht="30" x14ac:dyDescent="0.2">
      <c r="A16" s="257"/>
      <c r="B16" s="257"/>
      <c r="C16" s="257"/>
      <c r="D16" s="257"/>
      <c r="E16" s="257"/>
      <c r="F16" s="257"/>
      <c r="G16" s="257"/>
      <c r="H16" s="257"/>
      <c r="I16" s="257" t="s">
        <v>150</v>
      </c>
      <c r="J16" s="257" t="s">
        <v>103</v>
      </c>
      <c r="K16" s="258">
        <v>43707</v>
      </c>
      <c r="L16" s="259">
        <v>1</v>
      </c>
      <c r="M16" s="259">
        <v>0.25</v>
      </c>
      <c r="N16" s="259" t="s">
        <v>274</v>
      </c>
      <c r="O16" s="258">
        <v>43466</v>
      </c>
      <c r="P16" s="258">
        <v>43738</v>
      </c>
      <c r="Q16" s="275" t="s">
        <v>186</v>
      </c>
      <c r="R16" s="257" t="s">
        <v>328</v>
      </c>
      <c r="S16" s="276">
        <v>1</v>
      </c>
      <c r="T16" s="264" t="s">
        <v>352</v>
      </c>
      <c r="U16" s="260"/>
      <c r="V16" s="261"/>
      <c r="W16" s="262">
        <f>(S16/1)*25%</f>
        <v>0.25</v>
      </c>
      <c r="X16" s="263"/>
    </row>
    <row r="17" spans="1:24" ht="30" x14ac:dyDescent="0.2">
      <c r="A17" s="257"/>
      <c r="B17" s="257"/>
      <c r="C17" s="257"/>
      <c r="D17" s="257"/>
      <c r="E17" s="257"/>
      <c r="F17" s="257"/>
      <c r="G17" s="257"/>
      <c r="H17" s="257"/>
      <c r="I17" s="257" t="s">
        <v>151</v>
      </c>
      <c r="J17" s="257" t="s">
        <v>104</v>
      </c>
      <c r="K17" s="258">
        <v>43738</v>
      </c>
      <c r="L17" s="259">
        <v>1</v>
      </c>
      <c r="M17" s="259">
        <v>0.1</v>
      </c>
      <c r="N17" s="259" t="s">
        <v>275</v>
      </c>
      <c r="O17" s="258">
        <v>43466</v>
      </c>
      <c r="P17" s="258">
        <v>43738</v>
      </c>
      <c r="Q17" s="275" t="s">
        <v>186</v>
      </c>
      <c r="R17" s="257" t="s">
        <v>328</v>
      </c>
      <c r="S17" s="276">
        <v>1</v>
      </c>
      <c r="T17" s="264" t="s">
        <v>353</v>
      </c>
      <c r="U17" s="260"/>
      <c r="V17" s="261"/>
      <c r="W17" s="262">
        <f>(S17/1)*10%</f>
        <v>0.1</v>
      </c>
      <c r="X17" s="263"/>
    </row>
    <row r="18" spans="1:24" ht="45" x14ac:dyDescent="0.2">
      <c r="A18" s="257"/>
      <c r="B18" s="257"/>
      <c r="C18" s="257"/>
      <c r="D18" s="257"/>
      <c r="E18" s="257"/>
      <c r="F18" s="257"/>
      <c r="G18" s="257"/>
      <c r="H18" s="257"/>
      <c r="I18" s="257" t="s">
        <v>152</v>
      </c>
      <c r="J18" s="257" t="s">
        <v>105</v>
      </c>
      <c r="K18" s="258">
        <v>43738</v>
      </c>
      <c r="L18" s="259">
        <v>1</v>
      </c>
      <c r="M18" s="259">
        <v>0.1</v>
      </c>
      <c r="N18" s="259" t="s">
        <v>276</v>
      </c>
      <c r="O18" s="258">
        <v>43466</v>
      </c>
      <c r="P18" s="258">
        <v>43738</v>
      </c>
      <c r="Q18" s="275" t="s">
        <v>186</v>
      </c>
      <c r="R18" s="257" t="s">
        <v>328</v>
      </c>
      <c r="S18" s="276">
        <v>1</v>
      </c>
      <c r="T18" s="264" t="s">
        <v>354</v>
      </c>
      <c r="U18" s="260"/>
      <c r="V18" s="261"/>
      <c r="W18" s="262">
        <f>(S18/1)*10%</f>
        <v>0.1</v>
      </c>
      <c r="X18" s="263"/>
    </row>
    <row r="19" spans="1:24" ht="75" x14ac:dyDescent="0.2">
      <c r="A19" s="257"/>
      <c r="B19" s="257"/>
      <c r="C19" s="257"/>
      <c r="D19" s="257"/>
      <c r="E19" s="257"/>
      <c r="F19" s="257" t="s">
        <v>106</v>
      </c>
      <c r="G19" s="257" t="s">
        <v>318</v>
      </c>
      <c r="H19" s="257" t="s">
        <v>76</v>
      </c>
      <c r="I19" s="257" t="s">
        <v>153</v>
      </c>
      <c r="J19" s="257" t="s">
        <v>106</v>
      </c>
      <c r="K19" s="258">
        <v>43830</v>
      </c>
      <c r="L19" s="259">
        <v>1</v>
      </c>
      <c r="M19" s="259">
        <v>1</v>
      </c>
      <c r="N19" s="259" t="s">
        <v>239</v>
      </c>
      <c r="O19" s="258">
        <v>43466</v>
      </c>
      <c r="P19" s="258">
        <v>43830</v>
      </c>
      <c r="Q19" s="275" t="s">
        <v>186</v>
      </c>
      <c r="R19" s="257" t="s">
        <v>329</v>
      </c>
      <c r="S19" s="276">
        <v>4.03</v>
      </c>
      <c r="T19" s="264" t="s">
        <v>632</v>
      </c>
      <c r="U19" s="260">
        <v>0.94599999999999995</v>
      </c>
      <c r="V19" s="261" t="s">
        <v>193</v>
      </c>
      <c r="W19" s="262">
        <f>(S19/4.26)*100%</f>
        <v>0.94600938967136161</v>
      </c>
      <c r="X19" s="263">
        <f>+W19</f>
        <v>0.94600938967136161</v>
      </c>
    </row>
    <row r="20" spans="1:24" ht="90" x14ac:dyDescent="0.2">
      <c r="A20" s="257" t="s">
        <v>240</v>
      </c>
      <c r="B20" s="257" t="s">
        <v>241</v>
      </c>
      <c r="C20" s="257" t="s">
        <v>242</v>
      </c>
      <c r="D20" s="257" t="s">
        <v>243</v>
      </c>
      <c r="E20" s="257" t="s">
        <v>5</v>
      </c>
      <c r="F20" s="257" t="s">
        <v>6</v>
      </c>
      <c r="G20" s="257" t="s">
        <v>319</v>
      </c>
      <c r="H20" s="257" t="s">
        <v>7</v>
      </c>
      <c r="I20" s="257" t="s">
        <v>154</v>
      </c>
      <c r="J20" s="257" t="s">
        <v>107</v>
      </c>
      <c r="K20" s="258">
        <v>43554</v>
      </c>
      <c r="L20" s="259">
        <v>1</v>
      </c>
      <c r="M20" s="259">
        <v>0.25</v>
      </c>
      <c r="N20" s="259" t="s">
        <v>277</v>
      </c>
      <c r="O20" s="258">
        <v>43466</v>
      </c>
      <c r="P20" s="258">
        <v>43830</v>
      </c>
      <c r="Q20" s="275" t="s">
        <v>186</v>
      </c>
      <c r="R20" s="257" t="s">
        <v>355</v>
      </c>
      <c r="S20" s="276">
        <v>1</v>
      </c>
      <c r="T20" s="264" t="s">
        <v>356</v>
      </c>
      <c r="U20" s="260">
        <v>1</v>
      </c>
      <c r="V20" s="261" t="s">
        <v>195</v>
      </c>
      <c r="W20" s="262">
        <f>(S20/1)*25%</f>
        <v>0.25</v>
      </c>
      <c r="X20" s="263">
        <f>+SUM(W20:W23)</f>
        <v>1</v>
      </c>
    </row>
    <row r="21" spans="1:24" ht="90" x14ac:dyDescent="0.2">
      <c r="A21" s="257"/>
      <c r="B21" s="257"/>
      <c r="C21" s="257"/>
      <c r="D21" s="257"/>
      <c r="E21" s="257"/>
      <c r="F21" s="257"/>
      <c r="G21" s="257"/>
      <c r="H21" s="257"/>
      <c r="I21" s="257" t="s">
        <v>155</v>
      </c>
      <c r="J21" s="257" t="s">
        <v>108</v>
      </c>
      <c r="K21" s="258">
        <v>43646</v>
      </c>
      <c r="L21" s="259">
        <v>1</v>
      </c>
      <c r="M21" s="259">
        <v>0.25</v>
      </c>
      <c r="N21" s="259" t="s">
        <v>278</v>
      </c>
      <c r="O21" s="258">
        <v>43466</v>
      </c>
      <c r="P21" s="258">
        <v>43830</v>
      </c>
      <c r="Q21" s="275" t="s">
        <v>186</v>
      </c>
      <c r="R21" s="257" t="s">
        <v>355</v>
      </c>
      <c r="S21" s="276">
        <v>1</v>
      </c>
      <c r="T21" s="264" t="s">
        <v>357</v>
      </c>
      <c r="U21" s="260"/>
      <c r="V21" s="261"/>
      <c r="W21" s="262">
        <f>(S21/1)*25%</f>
        <v>0.25</v>
      </c>
      <c r="X21" s="263"/>
    </row>
    <row r="22" spans="1:24" ht="87" customHeight="1" x14ac:dyDescent="0.2">
      <c r="A22" s="257"/>
      <c r="B22" s="257"/>
      <c r="C22" s="257"/>
      <c r="D22" s="257"/>
      <c r="E22" s="257"/>
      <c r="F22" s="257"/>
      <c r="G22" s="257"/>
      <c r="H22" s="257"/>
      <c r="I22" s="257" t="s">
        <v>156</v>
      </c>
      <c r="J22" s="257" t="s">
        <v>109</v>
      </c>
      <c r="K22" s="258">
        <v>43738</v>
      </c>
      <c r="L22" s="259">
        <v>1</v>
      </c>
      <c r="M22" s="259">
        <v>0.25</v>
      </c>
      <c r="N22" s="259" t="s">
        <v>279</v>
      </c>
      <c r="O22" s="258">
        <v>43466</v>
      </c>
      <c r="P22" s="258">
        <v>43830</v>
      </c>
      <c r="Q22" s="275" t="s">
        <v>186</v>
      </c>
      <c r="R22" s="257" t="s">
        <v>355</v>
      </c>
      <c r="S22" s="276">
        <v>1</v>
      </c>
      <c r="T22" s="264" t="s">
        <v>356</v>
      </c>
      <c r="U22" s="260"/>
      <c r="V22" s="261"/>
      <c r="W22" s="262">
        <f>(S22/1)*25%</f>
        <v>0.25</v>
      </c>
      <c r="X22" s="263"/>
    </row>
    <row r="23" spans="1:24" ht="168" customHeight="1" x14ac:dyDescent="0.2">
      <c r="A23" s="257"/>
      <c r="B23" s="257"/>
      <c r="C23" s="257"/>
      <c r="D23" s="257"/>
      <c r="E23" s="257"/>
      <c r="F23" s="257"/>
      <c r="G23" s="257"/>
      <c r="H23" s="257"/>
      <c r="I23" s="257" t="s">
        <v>157</v>
      </c>
      <c r="J23" s="257" t="s">
        <v>110</v>
      </c>
      <c r="K23" s="258">
        <v>43829</v>
      </c>
      <c r="L23" s="259">
        <v>1</v>
      </c>
      <c r="M23" s="259">
        <v>0.25</v>
      </c>
      <c r="N23" s="259" t="s">
        <v>280</v>
      </c>
      <c r="O23" s="258">
        <v>43466</v>
      </c>
      <c r="P23" s="258">
        <v>43830</v>
      </c>
      <c r="Q23" s="275" t="s">
        <v>186</v>
      </c>
      <c r="R23" s="257" t="s">
        <v>355</v>
      </c>
      <c r="S23" s="276">
        <v>1</v>
      </c>
      <c r="T23" s="264" t="s">
        <v>358</v>
      </c>
      <c r="U23" s="260"/>
      <c r="V23" s="261"/>
      <c r="W23" s="262">
        <f>(S23/1)*25%</f>
        <v>0.25</v>
      </c>
      <c r="X23" s="263"/>
    </row>
    <row r="24" spans="1:24" ht="105" x14ac:dyDescent="0.2">
      <c r="A24" s="257"/>
      <c r="B24" s="257"/>
      <c r="C24" s="257"/>
      <c r="D24" s="257"/>
      <c r="E24" s="257"/>
      <c r="F24" s="257"/>
      <c r="G24" s="257" t="s">
        <v>320</v>
      </c>
      <c r="H24" s="257" t="s">
        <v>77</v>
      </c>
      <c r="I24" s="257" t="s">
        <v>158</v>
      </c>
      <c r="J24" s="257" t="s">
        <v>111</v>
      </c>
      <c r="K24" s="258">
        <v>43585</v>
      </c>
      <c r="L24" s="259">
        <v>1</v>
      </c>
      <c r="M24" s="259">
        <v>0.1</v>
      </c>
      <c r="N24" s="259" t="s">
        <v>281</v>
      </c>
      <c r="O24" s="258">
        <v>43466</v>
      </c>
      <c r="P24" s="258">
        <v>43830</v>
      </c>
      <c r="Q24" s="275" t="s">
        <v>186</v>
      </c>
      <c r="R24" s="257" t="s">
        <v>307</v>
      </c>
      <c r="S24" s="276">
        <v>1</v>
      </c>
      <c r="T24" s="264" t="s">
        <v>359</v>
      </c>
      <c r="U24" s="260">
        <v>0.5</v>
      </c>
      <c r="V24" s="266" t="s">
        <v>196</v>
      </c>
      <c r="W24" s="262">
        <f>(S24/1)*10%</f>
        <v>0.1</v>
      </c>
      <c r="X24" s="263">
        <f>+SUM(W24:W32)</f>
        <v>0.5</v>
      </c>
    </row>
    <row r="25" spans="1:24" ht="90" x14ac:dyDescent="0.2">
      <c r="A25" s="257"/>
      <c r="B25" s="257"/>
      <c r="C25" s="257"/>
      <c r="D25" s="257"/>
      <c r="E25" s="257"/>
      <c r="F25" s="257"/>
      <c r="G25" s="257"/>
      <c r="H25" s="257"/>
      <c r="I25" s="257" t="s">
        <v>159</v>
      </c>
      <c r="J25" s="257" t="s">
        <v>112</v>
      </c>
      <c r="K25" s="258">
        <v>43707</v>
      </c>
      <c r="L25" s="259">
        <v>1</v>
      </c>
      <c r="M25" s="259">
        <v>0.1</v>
      </c>
      <c r="N25" s="259" t="s">
        <v>282</v>
      </c>
      <c r="O25" s="258">
        <v>43466</v>
      </c>
      <c r="P25" s="258">
        <v>43830</v>
      </c>
      <c r="Q25" s="275" t="s">
        <v>186</v>
      </c>
      <c r="R25" s="257" t="s">
        <v>307</v>
      </c>
      <c r="S25" s="276">
        <v>1</v>
      </c>
      <c r="T25" s="264" t="s">
        <v>357</v>
      </c>
      <c r="U25" s="260"/>
      <c r="V25" s="261"/>
      <c r="W25" s="262">
        <f>(S25/1)*10%</f>
        <v>0.1</v>
      </c>
      <c r="X25" s="263"/>
    </row>
    <row r="26" spans="1:24" ht="60" x14ac:dyDescent="0.2">
      <c r="A26" s="257"/>
      <c r="B26" s="257"/>
      <c r="C26" s="257"/>
      <c r="D26" s="257"/>
      <c r="E26" s="257"/>
      <c r="F26" s="257"/>
      <c r="G26" s="257"/>
      <c r="H26" s="257"/>
      <c r="I26" s="257" t="s">
        <v>160</v>
      </c>
      <c r="J26" s="257" t="s">
        <v>113</v>
      </c>
      <c r="K26" s="258">
        <v>43829</v>
      </c>
      <c r="L26" s="259">
        <v>1</v>
      </c>
      <c r="M26" s="259">
        <v>0.1</v>
      </c>
      <c r="N26" s="259" t="s">
        <v>283</v>
      </c>
      <c r="O26" s="258">
        <v>43466</v>
      </c>
      <c r="P26" s="258">
        <v>43830</v>
      </c>
      <c r="Q26" s="275" t="s">
        <v>186</v>
      </c>
      <c r="R26" s="257" t="s">
        <v>307</v>
      </c>
      <c r="S26" s="276">
        <v>1</v>
      </c>
      <c r="T26" s="264" t="s">
        <v>360</v>
      </c>
      <c r="U26" s="260"/>
      <c r="V26" s="261"/>
      <c r="W26" s="262">
        <f t="shared" ref="W26:W31" si="0">(S26/1)*10%</f>
        <v>0.1</v>
      </c>
      <c r="X26" s="263"/>
    </row>
    <row r="27" spans="1:24" ht="45" x14ac:dyDescent="0.2">
      <c r="A27" s="257"/>
      <c r="B27" s="257"/>
      <c r="C27" s="257"/>
      <c r="D27" s="257"/>
      <c r="E27" s="257"/>
      <c r="F27" s="257"/>
      <c r="G27" s="257"/>
      <c r="H27" s="257"/>
      <c r="I27" s="257" t="s">
        <v>161</v>
      </c>
      <c r="J27" s="257" t="s">
        <v>114</v>
      </c>
      <c r="K27" s="258">
        <v>43585</v>
      </c>
      <c r="L27" s="259">
        <v>1</v>
      </c>
      <c r="M27" s="259">
        <v>0.1</v>
      </c>
      <c r="N27" s="259" t="s">
        <v>284</v>
      </c>
      <c r="O27" s="258">
        <v>43466</v>
      </c>
      <c r="P27" s="258">
        <v>43830</v>
      </c>
      <c r="Q27" s="275" t="s">
        <v>186</v>
      </c>
      <c r="R27" s="257" t="s">
        <v>307</v>
      </c>
      <c r="S27" s="276">
        <v>1</v>
      </c>
      <c r="T27" s="264" t="s">
        <v>359</v>
      </c>
      <c r="U27" s="260"/>
      <c r="V27" s="261"/>
      <c r="W27" s="262">
        <f t="shared" si="0"/>
        <v>0.1</v>
      </c>
      <c r="X27" s="263"/>
    </row>
    <row r="28" spans="1:24" ht="84.75" customHeight="1" x14ac:dyDescent="0.2">
      <c r="A28" s="257"/>
      <c r="B28" s="257"/>
      <c r="C28" s="257"/>
      <c r="D28" s="257"/>
      <c r="E28" s="257"/>
      <c r="F28" s="257"/>
      <c r="G28" s="257"/>
      <c r="H28" s="257"/>
      <c r="I28" s="257" t="s">
        <v>162</v>
      </c>
      <c r="J28" s="257" t="s">
        <v>115</v>
      </c>
      <c r="K28" s="258">
        <v>43707</v>
      </c>
      <c r="L28" s="259">
        <v>1</v>
      </c>
      <c r="M28" s="259">
        <v>0.1</v>
      </c>
      <c r="N28" s="259" t="s">
        <v>285</v>
      </c>
      <c r="O28" s="258">
        <v>43466</v>
      </c>
      <c r="P28" s="258">
        <v>43830</v>
      </c>
      <c r="Q28" s="275" t="s">
        <v>186</v>
      </c>
      <c r="R28" s="257" t="s">
        <v>307</v>
      </c>
      <c r="S28" s="276">
        <v>1</v>
      </c>
      <c r="T28" s="264" t="s">
        <v>361</v>
      </c>
      <c r="U28" s="260"/>
      <c r="V28" s="261"/>
      <c r="W28" s="262">
        <f t="shared" si="0"/>
        <v>0.1</v>
      </c>
      <c r="X28" s="263"/>
    </row>
    <row r="29" spans="1:24" ht="45" x14ac:dyDescent="0.2">
      <c r="A29" s="257"/>
      <c r="B29" s="257"/>
      <c r="C29" s="257"/>
      <c r="D29" s="257"/>
      <c r="E29" s="257"/>
      <c r="F29" s="257"/>
      <c r="G29" s="257"/>
      <c r="H29" s="257"/>
      <c r="I29" s="257" t="s">
        <v>163</v>
      </c>
      <c r="J29" s="257" t="s">
        <v>116</v>
      </c>
      <c r="K29" s="258">
        <v>43829</v>
      </c>
      <c r="L29" s="259">
        <v>1</v>
      </c>
      <c r="M29" s="259">
        <v>0.1</v>
      </c>
      <c r="N29" s="259" t="s">
        <v>286</v>
      </c>
      <c r="O29" s="258">
        <v>43466</v>
      </c>
      <c r="P29" s="258">
        <v>43830</v>
      </c>
      <c r="Q29" s="275" t="s">
        <v>185</v>
      </c>
      <c r="R29" s="257"/>
      <c r="S29" s="276">
        <v>0</v>
      </c>
      <c r="T29" s="264" t="s">
        <v>362</v>
      </c>
      <c r="U29" s="260"/>
      <c r="V29" s="261"/>
      <c r="W29" s="262">
        <f t="shared" si="0"/>
        <v>0</v>
      </c>
      <c r="X29" s="263"/>
    </row>
    <row r="30" spans="1:24" ht="30" x14ac:dyDescent="0.2">
      <c r="A30" s="257"/>
      <c r="B30" s="257"/>
      <c r="C30" s="257"/>
      <c r="D30" s="257"/>
      <c r="E30" s="257"/>
      <c r="F30" s="257"/>
      <c r="G30" s="257"/>
      <c r="H30" s="257"/>
      <c r="I30" s="257" t="s">
        <v>164</v>
      </c>
      <c r="J30" s="257" t="s">
        <v>117</v>
      </c>
      <c r="K30" s="258">
        <v>43585</v>
      </c>
      <c r="L30" s="259">
        <v>1</v>
      </c>
      <c r="M30" s="259">
        <v>0.1</v>
      </c>
      <c r="N30" s="259" t="s">
        <v>287</v>
      </c>
      <c r="O30" s="258">
        <v>43466</v>
      </c>
      <c r="P30" s="258">
        <v>43830</v>
      </c>
      <c r="Q30" s="275" t="s">
        <v>185</v>
      </c>
      <c r="R30" s="257"/>
      <c r="S30" s="276">
        <v>0</v>
      </c>
      <c r="T30" s="264" t="s">
        <v>362</v>
      </c>
      <c r="U30" s="260"/>
      <c r="V30" s="261"/>
      <c r="W30" s="262">
        <f t="shared" si="0"/>
        <v>0</v>
      </c>
      <c r="X30" s="263"/>
    </row>
    <row r="31" spans="1:24" ht="45" x14ac:dyDescent="0.2">
      <c r="A31" s="257"/>
      <c r="B31" s="257"/>
      <c r="C31" s="257"/>
      <c r="D31" s="257"/>
      <c r="E31" s="257"/>
      <c r="F31" s="257"/>
      <c r="G31" s="257"/>
      <c r="H31" s="257"/>
      <c r="I31" s="257" t="s">
        <v>165</v>
      </c>
      <c r="J31" s="257" t="s">
        <v>118</v>
      </c>
      <c r="K31" s="258">
        <v>43707</v>
      </c>
      <c r="L31" s="259">
        <v>1</v>
      </c>
      <c r="M31" s="259">
        <v>0.1</v>
      </c>
      <c r="N31" s="259" t="s">
        <v>288</v>
      </c>
      <c r="O31" s="258">
        <v>43466</v>
      </c>
      <c r="P31" s="258">
        <v>43830</v>
      </c>
      <c r="Q31" s="275" t="s">
        <v>185</v>
      </c>
      <c r="R31" s="257"/>
      <c r="S31" s="276">
        <v>0</v>
      </c>
      <c r="T31" s="264" t="s">
        <v>362</v>
      </c>
      <c r="U31" s="260"/>
      <c r="V31" s="261"/>
      <c r="W31" s="262">
        <f t="shared" si="0"/>
        <v>0</v>
      </c>
      <c r="X31" s="263"/>
    </row>
    <row r="32" spans="1:24" ht="60" x14ac:dyDescent="0.2">
      <c r="A32" s="257"/>
      <c r="B32" s="257"/>
      <c r="C32" s="257"/>
      <c r="D32" s="257"/>
      <c r="E32" s="257"/>
      <c r="F32" s="257"/>
      <c r="G32" s="257"/>
      <c r="H32" s="257"/>
      <c r="I32" s="257" t="s">
        <v>166</v>
      </c>
      <c r="J32" s="257" t="s">
        <v>119</v>
      </c>
      <c r="K32" s="258">
        <v>43829</v>
      </c>
      <c r="L32" s="259">
        <v>1</v>
      </c>
      <c r="M32" s="259">
        <v>0.2</v>
      </c>
      <c r="N32" s="259" t="s">
        <v>289</v>
      </c>
      <c r="O32" s="258">
        <v>43466</v>
      </c>
      <c r="P32" s="258">
        <v>43830</v>
      </c>
      <c r="Q32" s="275" t="s">
        <v>185</v>
      </c>
      <c r="R32" s="257"/>
      <c r="S32" s="276">
        <v>0</v>
      </c>
      <c r="T32" s="264" t="s">
        <v>362</v>
      </c>
      <c r="U32" s="260"/>
      <c r="V32" s="261"/>
      <c r="W32" s="262">
        <f>(S32/1)*20%</f>
        <v>0</v>
      </c>
      <c r="X32" s="263"/>
    </row>
    <row r="33" spans="1:24" ht="165" x14ac:dyDescent="0.2">
      <c r="A33" s="257"/>
      <c r="B33" s="257"/>
      <c r="C33" s="257"/>
      <c r="D33" s="257"/>
      <c r="E33" s="257"/>
      <c r="F33" s="257" t="s">
        <v>120</v>
      </c>
      <c r="G33" s="257" t="s">
        <v>331</v>
      </c>
      <c r="H33" s="257" t="s">
        <v>78</v>
      </c>
      <c r="I33" s="257" t="s">
        <v>167</v>
      </c>
      <c r="J33" s="257" t="s">
        <v>120</v>
      </c>
      <c r="K33" s="258">
        <v>43830</v>
      </c>
      <c r="L33" s="259">
        <v>1</v>
      </c>
      <c r="M33" s="259">
        <v>1</v>
      </c>
      <c r="N33" s="259" t="s">
        <v>246</v>
      </c>
      <c r="O33" s="258">
        <v>43466</v>
      </c>
      <c r="P33" s="258">
        <v>43830</v>
      </c>
      <c r="Q33" s="275" t="s">
        <v>186</v>
      </c>
      <c r="R33" s="257" t="s">
        <v>330</v>
      </c>
      <c r="S33" s="276">
        <v>0.94799999999999995</v>
      </c>
      <c r="T33" s="264" t="s">
        <v>363</v>
      </c>
      <c r="U33" s="260">
        <v>0.95</v>
      </c>
      <c r="V33" s="267" t="s">
        <v>198</v>
      </c>
      <c r="W33" s="262">
        <f>(S33/0.95)*100%</f>
        <v>0.99789473684210528</v>
      </c>
      <c r="X33" s="263">
        <f>+W33</f>
        <v>0.99789473684210528</v>
      </c>
    </row>
    <row r="34" spans="1:24" ht="105" x14ac:dyDescent="0.2">
      <c r="A34" s="257" t="s">
        <v>240</v>
      </c>
      <c r="B34" s="257" t="s">
        <v>247</v>
      </c>
      <c r="C34" s="257" t="s">
        <v>248</v>
      </c>
      <c r="D34" s="257" t="s">
        <v>249</v>
      </c>
      <c r="E34" s="257" t="s">
        <v>121</v>
      </c>
      <c r="F34" s="257" t="s">
        <v>121</v>
      </c>
      <c r="G34" s="257" t="s">
        <v>321</v>
      </c>
      <c r="H34" s="257" t="s">
        <v>79</v>
      </c>
      <c r="I34" s="257" t="s">
        <v>168</v>
      </c>
      <c r="J34" s="257" t="s">
        <v>122</v>
      </c>
      <c r="K34" s="258">
        <v>43617</v>
      </c>
      <c r="L34" s="259">
        <v>1</v>
      </c>
      <c r="M34" s="259">
        <v>0.5</v>
      </c>
      <c r="N34" s="259" t="s">
        <v>290</v>
      </c>
      <c r="O34" s="258">
        <v>43466</v>
      </c>
      <c r="P34" s="258">
        <v>43830</v>
      </c>
      <c r="Q34" s="275" t="s">
        <v>186</v>
      </c>
      <c r="R34" s="257" t="s">
        <v>309</v>
      </c>
      <c r="S34" s="276">
        <v>1</v>
      </c>
      <c r="T34" s="264" t="s">
        <v>365</v>
      </c>
      <c r="U34" s="260">
        <v>1</v>
      </c>
      <c r="V34" s="261" t="s">
        <v>199</v>
      </c>
      <c r="W34" s="262">
        <f>(S34/1)*50%</f>
        <v>0.5</v>
      </c>
      <c r="X34" s="263">
        <f>+SUM(W34:W35)</f>
        <v>1</v>
      </c>
    </row>
    <row r="35" spans="1:24" ht="45" x14ac:dyDescent="0.2">
      <c r="A35" s="257"/>
      <c r="B35" s="257"/>
      <c r="C35" s="257"/>
      <c r="D35" s="257"/>
      <c r="E35" s="257"/>
      <c r="F35" s="257"/>
      <c r="G35" s="257"/>
      <c r="H35" s="257"/>
      <c r="I35" s="257" t="s">
        <v>169</v>
      </c>
      <c r="J35" s="257" t="s">
        <v>123</v>
      </c>
      <c r="K35" s="258">
        <v>43830</v>
      </c>
      <c r="L35" s="259">
        <v>1</v>
      </c>
      <c r="M35" s="259">
        <v>0.5</v>
      </c>
      <c r="N35" s="259" t="s">
        <v>291</v>
      </c>
      <c r="O35" s="258">
        <v>43466</v>
      </c>
      <c r="P35" s="258">
        <v>43830</v>
      </c>
      <c r="Q35" s="275" t="s">
        <v>186</v>
      </c>
      <c r="R35" s="257" t="s">
        <v>308</v>
      </c>
      <c r="S35" s="276">
        <v>1</v>
      </c>
      <c r="T35" s="264" t="s">
        <v>364</v>
      </c>
      <c r="U35" s="260"/>
      <c r="V35" s="261"/>
      <c r="W35" s="262">
        <f>(S35/1)*50%</f>
        <v>0.5</v>
      </c>
      <c r="X35" s="263"/>
    </row>
    <row r="36" spans="1:24" ht="105" x14ac:dyDescent="0.2">
      <c r="A36" s="257"/>
      <c r="B36" s="257"/>
      <c r="C36" s="257"/>
      <c r="D36" s="257"/>
      <c r="E36" s="257"/>
      <c r="F36" s="257"/>
      <c r="G36" s="257" t="s">
        <v>322</v>
      </c>
      <c r="H36" s="257" t="s">
        <v>80</v>
      </c>
      <c r="I36" s="257" t="s">
        <v>170</v>
      </c>
      <c r="J36" s="257" t="s">
        <v>124</v>
      </c>
      <c r="K36" s="258">
        <v>43616</v>
      </c>
      <c r="L36" s="259">
        <v>1</v>
      </c>
      <c r="M36" s="259">
        <v>0.2</v>
      </c>
      <c r="N36" s="259" t="s">
        <v>292</v>
      </c>
      <c r="O36" s="258">
        <v>43466</v>
      </c>
      <c r="P36" s="258">
        <v>43830</v>
      </c>
      <c r="Q36" s="275" t="s">
        <v>186</v>
      </c>
      <c r="R36" s="257" t="s">
        <v>332</v>
      </c>
      <c r="S36" s="276">
        <v>1</v>
      </c>
      <c r="T36" s="264" t="s">
        <v>375</v>
      </c>
      <c r="U36" s="260">
        <v>1</v>
      </c>
      <c r="V36" s="261" t="s">
        <v>200</v>
      </c>
      <c r="W36" s="262">
        <f>(S36/1)*20%</f>
        <v>0.2</v>
      </c>
      <c r="X36" s="263">
        <f>+SUM(W36:W37)</f>
        <v>1</v>
      </c>
    </row>
    <row r="37" spans="1:24" ht="87" customHeight="1" x14ac:dyDescent="0.2">
      <c r="A37" s="257"/>
      <c r="B37" s="257"/>
      <c r="C37" s="257"/>
      <c r="D37" s="257"/>
      <c r="E37" s="257"/>
      <c r="F37" s="257"/>
      <c r="G37" s="257"/>
      <c r="H37" s="257"/>
      <c r="I37" s="257" t="s">
        <v>171</v>
      </c>
      <c r="J37" s="257" t="s">
        <v>125</v>
      </c>
      <c r="K37" s="258">
        <v>43830</v>
      </c>
      <c r="L37" s="259">
        <v>1</v>
      </c>
      <c r="M37" s="259">
        <v>0.8</v>
      </c>
      <c r="N37" s="259" t="s">
        <v>293</v>
      </c>
      <c r="O37" s="258">
        <v>43466</v>
      </c>
      <c r="P37" s="258">
        <v>43830</v>
      </c>
      <c r="Q37" s="275" t="s">
        <v>186</v>
      </c>
      <c r="R37" s="257" t="s">
        <v>333</v>
      </c>
      <c r="S37" s="276">
        <v>3</v>
      </c>
      <c r="T37" s="264" t="s">
        <v>633</v>
      </c>
      <c r="U37" s="260"/>
      <c r="V37" s="261"/>
      <c r="W37" s="262">
        <f>IF((S37/3)*80%&gt;80%,80%,(S37/3)*80%)</f>
        <v>0.8</v>
      </c>
      <c r="X37" s="263"/>
    </row>
    <row r="38" spans="1:24" ht="75" x14ac:dyDescent="0.2">
      <c r="A38" s="257">
        <v>1</v>
      </c>
      <c r="B38" s="257" t="s">
        <v>225</v>
      </c>
      <c r="C38" s="257" t="s">
        <v>252</v>
      </c>
      <c r="D38" s="257" t="s">
        <v>253</v>
      </c>
      <c r="E38" s="257" t="s">
        <v>8</v>
      </c>
      <c r="F38" s="257" t="s">
        <v>8</v>
      </c>
      <c r="G38" s="257" t="s">
        <v>312</v>
      </c>
      <c r="H38" s="257" t="s">
        <v>9</v>
      </c>
      <c r="I38" s="257" t="s">
        <v>172</v>
      </c>
      <c r="J38" s="257" t="s">
        <v>126</v>
      </c>
      <c r="K38" s="258">
        <v>43830</v>
      </c>
      <c r="L38" s="259">
        <v>1</v>
      </c>
      <c r="M38" s="259">
        <v>0.4</v>
      </c>
      <c r="N38" s="259" t="s">
        <v>294</v>
      </c>
      <c r="O38" s="258">
        <v>43466</v>
      </c>
      <c r="P38" s="258">
        <v>43830</v>
      </c>
      <c r="Q38" s="275" t="s">
        <v>186</v>
      </c>
      <c r="R38" s="257" t="s">
        <v>337</v>
      </c>
      <c r="S38" s="276">
        <v>81</v>
      </c>
      <c r="T38" s="264" t="s">
        <v>367</v>
      </c>
      <c r="U38" s="260">
        <v>0.83</v>
      </c>
      <c r="V38" s="261" t="s">
        <v>201</v>
      </c>
      <c r="W38" s="262">
        <f>(S38/166)*40%</f>
        <v>0.19518072289156629</v>
      </c>
      <c r="X38" s="263">
        <f>+SUM(W38:W40)</f>
        <v>0.79518072289156638</v>
      </c>
    </row>
    <row r="39" spans="1:24" ht="45" x14ac:dyDescent="0.2">
      <c r="A39" s="257"/>
      <c r="B39" s="257"/>
      <c r="C39" s="257"/>
      <c r="D39" s="257"/>
      <c r="E39" s="257"/>
      <c r="F39" s="257"/>
      <c r="G39" s="257"/>
      <c r="H39" s="257"/>
      <c r="I39" s="257" t="s">
        <v>173</v>
      </c>
      <c r="J39" s="257" t="s">
        <v>127</v>
      </c>
      <c r="K39" s="258">
        <v>43830</v>
      </c>
      <c r="L39" s="259">
        <v>1</v>
      </c>
      <c r="M39" s="259">
        <v>0.4</v>
      </c>
      <c r="N39" s="259" t="s">
        <v>295</v>
      </c>
      <c r="O39" s="258">
        <v>43466</v>
      </c>
      <c r="P39" s="258">
        <v>43830</v>
      </c>
      <c r="Q39" s="275" t="s">
        <v>186</v>
      </c>
      <c r="R39" s="257" t="s">
        <v>337</v>
      </c>
      <c r="S39" s="276">
        <v>35</v>
      </c>
      <c r="T39" s="264" t="s">
        <v>368</v>
      </c>
      <c r="U39" s="260"/>
      <c r="V39" s="261"/>
      <c r="W39" s="262">
        <f>IF((S39/32)*40%&gt;40%,40%,(S39/32)*40%)</f>
        <v>0.4</v>
      </c>
      <c r="X39" s="263"/>
    </row>
    <row r="40" spans="1:24" ht="68.25" customHeight="1" x14ac:dyDescent="0.2">
      <c r="A40" s="257"/>
      <c r="B40" s="257"/>
      <c r="C40" s="257"/>
      <c r="D40" s="257"/>
      <c r="E40" s="257"/>
      <c r="F40" s="257"/>
      <c r="G40" s="257"/>
      <c r="H40" s="257"/>
      <c r="I40" s="257" t="s">
        <v>174</v>
      </c>
      <c r="J40" s="257" t="s">
        <v>128</v>
      </c>
      <c r="K40" s="258">
        <v>43830</v>
      </c>
      <c r="L40" s="259">
        <v>1</v>
      </c>
      <c r="M40" s="259">
        <v>0.2</v>
      </c>
      <c r="N40" s="259" t="s">
        <v>296</v>
      </c>
      <c r="O40" s="258">
        <v>43466</v>
      </c>
      <c r="P40" s="258">
        <v>43830</v>
      </c>
      <c r="Q40" s="275" t="s">
        <v>186</v>
      </c>
      <c r="R40" s="257" t="s">
        <v>337</v>
      </c>
      <c r="S40" s="276">
        <v>4</v>
      </c>
      <c r="T40" s="264" t="s">
        <v>366</v>
      </c>
      <c r="U40" s="260"/>
      <c r="V40" s="261"/>
      <c r="W40" s="262">
        <f>(S40/4)*20%</f>
        <v>0.2</v>
      </c>
      <c r="X40" s="263"/>
    </row>
    <row r="41" spans="1:24" ht="45" x14ac:dyDescent="0.2">
      <c r="A41" s="257"/>
      <c r="B41" s="257"/>
      <c r="C41" s="257"/>
      <c r="D41" s="257"/>
      <c r="E41" s="257"/>
      <c r="F41" s="257"/>
      <c r="G41" s="257" t="s">
        <v>313</v>
      </c>
      <c r="H41" s="257" t="s">
        <v>10</v>
      </c>
      <c r="I41" s="257" t="s">
        <v>175</v>
      </c>
      <c r="J41" s="257" t="s">
        <v>129</v>
      </c>
      <c r="K41" s="258">
        <v>43830</v>
      </c>
      <c r="L41" s="259">
        <v>1</v>
      </c>
      <c r="M41" s="259">
        <v>0.4</v>
      </c>
      <c r="N41" s="259" t="s">
        <v>297</v>
      </c>
      <c r="O41" s="258">
        <v>43466</v>
      </c>
      <c r="P41" s="258">
        <v>43830</v>
      </c>
      <c r="Q41" s="275" t="s">
        <v>186</v>
      </c>
      <c r="R41" s="257" t="s">
        <v>337</v>
      </c>
      <c r="S41" s="276">
        <v>87</v>
      </c>
      <c r="T41" s="264" t="s">
        <v>369</v>
      </c>
      <c r="U41" s="260">
        <v>1</v>
      </c>
      <c r="V41" s="261" t="s">
        <v>203</v>
      </c>
      <c r="W41" s="262">
        <f>IF((S41/58)*40%&gt;40%,40%,(S41/58)*40%)</f>
        <v>0.4</v>
      </c>
      <c r="X41" s="263">
        <f>+SUM(W41:W43)</f>
        <v>0.79813084112149535</v>
      </c>
    </row>
    <row r="42" spans="1:24" ht="45" x14ac:dyDescent="0.2">
      <c r="A42" s="257"/>
      <c r="B42" s="257"/>
      <c r="C42" s="257"/>
      <c r="D42" s="257"/>
      <c r="E42" s="257"/>
      <c r="F42" s="257"/>
      <c r="G42" s="257"/>
      <c r="H42" s="257"/>
      <c r="I42" s="257" t="s">
        <v>176</v>
      </c>
      <c r="J42" s="257" t="s">
        <v>127</v>
      </c>
      <c r="K42" s="258">
        <v>43830</v>
      </c>
      <c r="L42" s="259">
        <v>1</v>
      </c>
      <c r="M42" s="259">
        <v>0.4</v>
      </c>
      <c r="N42" s="259" t="s">
        <v>298</v>
      </c>
      <c r="O42" s="258">
        <v>43466</v>
      </c>
      <c r="P42" s="258">
        <v>43830</v>
      </c>
      <c r="Q42" s="275" t="s">
        <v>186</v>
      </c>
      <c r="R42" s="257" t="s">
        <v>337</v>
      </c>
      <c r="S42" s="276">
        <v>159</v>
      </c>
      <c r="T42" s="264" t="s">
        <v>370</v>
      </c>
      <c r="U42" s="260"/>
      <c r="V42" s="261"/>
      <c r="W42" s="262">
        <f>IF((S42/321)*40%&gt;40%,40%,(S42/321)*40%)</f>
        <v>0.19813084112149534</v>
      </c>
      <c r="X42" s="263"/>
    </row>
    <row r="43" spans="1:24" ht="72" customHeight="1" x14ac:dyDescent="0.2">
      <c r="A43" s="257"/>
      <c r="B43" s="257"/>
      <c r="C43" s="257"/>
      <c r="D43" s="257"/>
      <c r="E43" s="257"/>
      <c r="F43" s="257"/>
      <c r="G43" s="257"/>
      <c r="H43" s="257"/>
      <c r="I43" s="257" t="s">
        <v>177</v>
      </c>
      <c r="J43" s="257" t="s">
        <v>128</v>
      </c>
      <c r="K43" s="258">
        <v>43830</v>
      </c>
      <c r="L43" s="259">
        <v>1</v>
      </c>
      <c r="M43" s="259">
        <v>0.2</v>
      </c>
      <c r="N43" s="259" t="s">
        <v>299</v>
      </c>
      <c r="O43" s="258">
        <v>43466</v>
      </c>
      <c r="P43" s="258">
        <v>43830</v>
      </c>
      <c r="Q43" s="275" t="s">
        <v>186</v>
      </c>
      <c r="R43" s="257" t="s">
        <v>337</v>
      </c>
      <c r="S43" s="276">
        <v>4</v>
      </c>
      <c r="T43" s="264" t="s">
        <v>371</v>
      </c>
      <c r="U43" s="260"/>
      <c r="V43" s="261"/>
      <c r="W43" s="262">
        <f>(S43/4)*20%</f>
        <v>0.2</v>
      </c>
      <c r="X43" s="263"/>
    </row>
    <row r="44" spans="1:24" ht="409.5" customHeight="1" x14ac:dyDescent="0.2">
      <c r="A44" s="257"/>
      <c r="B44" s="257"/>
      <c r="C44" s="257"/>
      <c r="D44" s="257"/>
      <c r="E44" s="257"/>
      <c r="F44" s="257"/>
      <c r="G44" s="257" t="s">
        <v>323</v>
      </c>
      <c r="H44" s="257" t="s">
        <v>11</v>
      </c>
      <c r="I44" s="257" t="s">
        <v>178</v>
      </c>
      <c r="J44" s="257" t="s">
        <v>129</v>
      </c>
      <c r="K44" s="258">
        <v>43830</v>
      </c>
      <c r="L44" s="259">
        <v>1</v>
      </c>
      <c r="M44" s="259">
        <v>0.4</v>
      </c>
      <c r="N44" s="259" t="s">
        <v>300</v>
      </c>
      <c r="O44" s="258">
        <v>43466</v>
      </c>
      <c r="P44" s="258">
        <v>43830</v>
      </c>
      <c r="Q44" s="275" t="s">
        <v>186</v>
      </c>
      <c r="R44" s="257" t="s">
        <v>337</v>
      </c>
      <c r="S44" s="276">
        <v>169</v>
      </c>
      <c r="T44" s="264" t="s">
        <v>372</v>
      </c>
      <c r="U44" s="260">
        <v>0.91</v>
      </c>
      <c r="V44" s="268" t="s">
        <v>652</v>
      </c>
      <c r="W44" s="262">
        <f>IF((S44/136)*40%&gt;40%,40%,(S44/136)*40%)</f>
        <v>0.4</v>
      </c>
      <c r="X44" s="263">
        <f>+SUM(W44:W46)</f>
        <v>0.81666666666666665</v>
      </c>
    </row>
    <row r="45" spans="1:24" ht="45" x14ac:dyDescent="0.2">
      <c r="A45" s="257"/>
      <c r="B45" s="257"/>
      <c r="C45" s="257"/>
      <c r="D45" s="257"/>
      <c r="E45" s="257"/>
      <c r="F45" s="257"/>
      <c r="G45" s="257"/>
      <c r="H45" s="257"/>
      <c r="I45" s="257" t="s">
        <v>179</v>
      </c>
      <c r="J45" s="257" t="s">
        <v>127</v>
      </c>
      <c r="K45" s="258">
        <v>43830</v>
      </c>
      <c r="L45" s="259">
        <v>1</v>
      </c>
      <c r="M45" s="259">
        <v>0.4</v>
      </c>
      <c r="N45" s="259" t="s">
        <v>301</v>
      </c>
      <c r="O45" s="258">
        <v>43466</v>
      </c>
      <c r="P45" s="258">
        <v>43830</v>
      </c>
      <c r="Q45" s="275" t="s">
        <v>186</v>
      </c>
      <c r="R45" s="257" t="s">
        <v>337</v>
      </c>
      <c r="S45" s="276">
        <v>13</v>
      </c>
      <c r="T45" s="264" t="s">
        <v>373</v>
      </c>
      <c r="U45" s="260"/>
      <c r="V45" s="269"/>
      <c r="W45" s="262">
        <f>(S45/24)*40%</f>
        <v>0.21666666666666667</v>
      </c>
      <c r="X45" s="263"/>
    </row>
    <row r="46" spans="1:24" ht="128.25" customHeight="1" x14ac:dyDescent="0.2">
      <c r="A46" s="257"/>
      <c r="B46" s="257"/>
      <c r="C46" s="257"/>
      <c r="D46" s="257"/>
      <c r="E46" s="257"/>
      <c r="F46" s="257"/>
      <c r="G46" s="257"/>
      <c r="H46" s="257"/>
      <c r="I46" s="257" t="s">
        <v>180</v>
      </c>
      <c r="J46" s="257" t="s">
        <v>128</v>
      </c>
      <c r="K46" s="258">
        <v>43830</v>
      </c>
      <c r="L46" s="259">
        <v>1</v>
      </c>
      <c r="M46" s="259">
        <v>0.2</v>
      </c>
      <c r="N46" s="259" t="s">
        <v>299</v>
      </c>
      <c r="O46" s="258">
        <v>43466</v>
      </c>
      <c r="P46" s="258">
        <v>43830</v>
      </c>
      <c r="Q46" s="275" t="s">
        <v>186</v>
      </c>
      <c r="R46" s="257" t="s">
        <v>337</v>
      </c>
      <c r="S46" s="276">
        <v>4</v>
      </c>
      <c r="T46" s="264" t="s">
        <v>374</v>
      </c>
      <c r="U46" s="260"/>
      <c r="V46" s="269"/>
      <c r="W46" s="262">
        <f>(S46/4)*20%</f>
        <v>0.2</v>
      </c>
      <c r="X46" s="263"/>
    </row>
    <row r="47" spans="1:24" ht="159" customHeight="1" x14ac:dyDescent="0.2">
      <c r="A47" s="257"/>
      <c r="B47" s="257"/>
      <c r="C47" s="257"/>
      <c r="D47" s="257"/>
      <c r="E47" s="257"/>
      <c r="F47" s="257" t="s">
        <v>130</v>
      </c>
      <c r="G47" s="257" t="s">
        <v>324</v>
      </c>
      <c r="H47" s="257" t="s">
        <v>81</v>
      </c>
      <c r="I47" s="257" t="s">
        <v>181</v>
      </c>
      <c r="J47" s="257" t="s">
        <v>131</v>
      </c>
      <c r="K47" s="258">
        <v>43830</v>
      </c>
      <c r="L47" s="259">
        <v>1</v>
      </c>
      <c r="M47" s="259">
        <v>1</v>
      </c>
      <c r="N47" s="259" t="s">
        <v>257</v>
      </c>
      <c r="O47" s="258">
        <v>43466</v>
      </c>
      <c r="P47" s="258">
        <v>43830</v>
      </c>
      <c r="Q47" s="275" t="s">
        <v>186</v>
      </c>
      <c r="R47" s="257" t="s">
        <v>334</v>
      </c>
      <c r="S47" s="276">
        <v>98</v>
      </c>
      <c r="T47" s="264" t="s">
        <v>634</v>
      </c>
      <c r="U47" s="260">
        <f>98/98</f>
        <v>1</v>
      </c>
      <c r="V47" s="261" t="s">
        <v>207</v>
      </c>
      <c r="W47" s="262">
        <f>(S47/98)*100%</f>
        <v>1</v>
      </c>
      <c r="X47" s="263">
        <f>+W47</f>
        <v>1</v>
      </c>
    </row>
    <row r="48" spans="1:24" ht="159" customHeight="1" x14ac:dyDescent="0.2">
      <c r="A48" s="257"/>
      <c r="B48" s="257"/>
      <c r="C48" s="257"/>
      <c r="D48" s="257"/>
      <c r="E48" s="257"/>
      <c r="F48" s="257" t="s">
        <v>132</v>
      </c>
      <c r="G48" s="257" t="s">
        <v>325</v>
      </c>
      <c r="H48" s="257" t="s">
        <v>82</v>
      </c>
      <c r="I48" s="257" t="s">
        <v>182</v>
      </c>
      <c r="J48" s="257" t="s">
        <v>132</v>
      </c>
      <c r="K48" s="258">
        <v>43830</v>
      </c>
      <c r="L48" s="259">
        <v>1</v>
      </c>
      <c r="M48" s="259">
        <v>1</v>
      </c>
      <c r="N48" s="259" t="s">
        <v>258</v>
      </c>
      <c r="O48" s="258">
        <v>43466</v>
      </c>
      <c r="P48" s="258">
        <v>43830</v>
      </c>
      <c r="Q48" s="275" t="s">
        <v>186</v>
      </c>
      <c r="R48" s="257" t="s">
        <v>335</v>
      </c>
      <c r="S48" s="276">
        <v>9</v>
      </c>
      <c r="T48" s="264" t="s">
        <v>634</v>
      </c>
      <c r="U48" s="260">
        <f>9/9</f>
        <v>1</v>
      </c>
      <c r="V48" s="261" t="s">
        <v>209</v>
      </c>
      <c r="W48" s="262">
        <f>(S48/9)*100%</f>
        <v>1</v>
      </c>
      <c r="X48" s="263">
        <f>+W48</f>
        <v>1</v>
      </c>
    </row>
    <row r="49" spans="1:24" ht="165" customHeight="1" x14ac:dyDescent="0.2">
      <c r="A49" s="257"/>
      <c r="B49" s="257"/>
      <c r="C49" s="257"/>
      <c r="D49" s="257"/>
      <c r="E49" s="257"/>
      <c r="F49" s="257" t="s">
        <v>133</v>
      </c>
      <c r="G49" s="257" t="s">
        <v>326</v>
      </c>
      <c r="H49" s="257" t="s">
        <v>83</v>
      </c>
      <c r="I49" s="257" t="s">
        <v>183</v>
      </c>
      <c r="J49" s="257" t="s">
        <v>133</v>
      </c>
      <c r="K49" s="258">
        <v>43830</v>
      </c>
      <c r="L49" s="259">
        <v>1</v>
      </c>
      <c r="M49" s="259">
        <v>1</v>
      </c>
      <c r="N49" s="259" t="s">
        <v>259</v>
      </c>
      <c r="O49" s="258">
        <v>43466</v>
      </c>
      <c r="P49" s="258">
        <v>43830</v>
      </c>
      <c r="Q49" s="275" t="s">
        <v>186</v>
      </c>
      <c r="R49" s="257" t="s">
        <v>336</v>
      </c>
      <c r="S49" s="276">
        <v>30</v>
      </c>
      <c r="T49" s="264" t="s">
        <v>634</v>
      </c>
      <c r="U49" s="260">
        <f>30/30</f>
        <v>1</v>
      </c>
      <c r="V49" s="261" t="s">
        <v>210</v>
      </c>
      <c r="W49" s="262">
        <f>(S49/30)*100%</f>
        <v>1</v>
      </c>
      <c r="X49" s="263">
        <f>+W49</f>
        <v>1</v>
      </c>
    </row>
    <row r="50" spans="1:24" ht="15.75" x14ac:dyDescent="0.2">
      <c r="U50" s="270">
        <f>+AVERAGE(U3:U49)</f>
        <v>0.94917647058823529</v>
      </c>
      <c r="V50" s="271"/>
      <c r="W50" s="272">
        <f>+AVERAGE(X3:X49)</f>
        <v>0.93258131512901155</v>
      </c>
      <c r="X50" s="272">
        <f>+AVERAGE(X3:X49)</f>
        <v>0.93258131512901155</v>
      </c>
    </row>
  </sheetData>
  <autoFilter ref="A2:W50" xr:uid="{00000000-0009-0000-0000-000003000000}"/>
  <conditionalFormatting sqref="Q3:Q49">
    <cfRule type="cellIs" dxfId="9" priority="1" operator="equal">
      <formula>"r"</formula>
    </cfRule>
    <cfRule type="cellIs" dxfId="8" priority="2" operator="equal">
      <formula>"a"</formula>
    </cfRule>
  </conditionalFormatting>
  <dataValidations count="3">
    <dataValidation allowBlank="1" showErrorMessage="1" prompt="REGISTRE EN ESTE CAMPO LOS AVANCES QUE EXPLIQUEN EL RESULTADO OBTENIDO. DESCRIBA ACCIONES CONCRETAS QUE DEN CUENTA DE LA GESTIÓN ADELANTADA. SI DESCRIBE LOGROS UTILICE DATOS Y/O CIFRAS COMPARATIVAS QUE DEMUESTREN PORQUE ES UN LOGRO." sqref="V3:V49" xr:uid="{00000000-0002-0000-0300-000000000000}"/>
    <dataValidation allowBlank="1" showErrorMessage="1" prompt="REGISTRE EN ESTA CELDA EL RESULTADO (EN TERMINOS PORCENTUALES) DE APLICAR LA FÓRMULA QUE SE ENCUENTRA EN LA CELDA DE LA COLUMNA K DE ESTA MISMA FILA. _x000a__x000a_ESTIMADO AMIGO RECUERDE: EL DATO DEBE SER PORCENTUAL" sqref="U4:U49" xr:uid="{00000000-0002-0000-0300-000001000000}"/>
    <dataValidation allowBlank="1" showErrorMessage="1" prompt="REGISTRE EN ESTA CELDA EL RESULTADO (EN TERMINOS PORCENTUALES) DE APLICAR LA FÓRMULA QUE SE ENCUENTRA EN LA CELDA DE LA COLUMNA K DE ESTA MISMA FILA. _x000a__x000a_ESTIMADO AMIGO RECUERDE: EL DATO DEBE SER PORCENTUAL" sqref="U3" xr:uid="{20CB8017-D6F8-4F81-ACDE-486821E1B579}"/>
  </dataValidations>
  <pageMargins left="0.70866141732283472" right="0.70866141732283472" top="0.74803149606299213" bottom="0.74803149606299213" header="0.31496062992125984" footer="0.31496062992125984"/>
  <pageSetup paperSize="14" scale="1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6"/>
  <sheetViews>
    <sheetView view="pageBreakPreview" zoomScale="70" zoomScaleNormal="80" zoomScaleSheetLayoutView="70" workbookViewId="0">
      <selection activeCell="K2" sqref="K2"/>
    </sheetView>
  </sheetViews>
  <sheetFormatPr baseColWidth="10" defaultRowHeight="15" x14ac:dyDescent="0.2"/>
  <cols>
    <col min="1" max="1" width="12.77734375" style="149" customWidth="1"/>
    <col min="2" max="2" width="19" style="149" customWidth="1"/>
    <col min="3" max="3" width="9.77734375" style="149" customWidth="1"/>
    <col min="4" max="4" width="19" style="149" customWidth="1"/>
    <col min="5" max="5" width="9.33203125" style="149" customWidth="1"/>
    <col min="6" max="6" width="28.6640625" style="149" customWidth="1"/>
    <col min="7" max="7" width="20.5546875" style="149" customWidth="1"/>
    <col min="8" max="8" width="10" style="149" bestFit="1" customWidth="1"/>
    <col min="9" max="9" width="19" style="149" customWidth="1"/>
    <col min="10" max="10" width="12.33203125" style="149" customWidth="1"/>
    <col min="11" max="11" width="23.33203125" style="149" customWidth="1"/>
    <col min="12" max="13" width="19" style="149" customWidth="1"/>
    <col min="14" max="14" width="16.77734375" customWidth="1"/>
  </cols>
  <sheetData>
    <row r="1" spans="1:13" ht="66" customHeight="1" x14ac:dyDescent="0.2">
      <c r="A1" s="168" t="s">
        <v>600</v>
      </c>
      <c r="B1" s="168" t="s">
        <v>600</v>
      </c>
      <c r="C1" s="168" t="s">
        <v>601</v>
      </c>
      <c r="D1" s="168" t="s">
        <v>601</v>
      </c>
      <c r="E1" s="168" t="s">
        <v>597</v>
      </c>
      <c r="F1" s="168" t="s">
        <v>586</v>
      </c>
      <c r="G1" s="168" t="s">
        <v>587</v>
      </c>
      <c r="H1" s="168" t="s">
        <v>602</v>
      </c>
      <c r="I1" s="168" t="s">
        <v>602</v>
      </c>
      <c r="J1" s="168" t="s">
        <v>598</v>
      </c>
      <c r="K1" s="168" t="s">
        <v>586</v>
      </c>
      <c r="L1" s="168" t="s">
        <v>599</v>
      </c>
      <c r="M1" s="168" t="s">
        <v>383</v>
      </c>
    </row>
    <row r="2" spans="1:13" ht="240" x14ac:dyDescent="0.2">
      <c r="A2" s="42">
        <v>1</v>
      </c>
      <c r="B2" s="42" t="s">
        <v>376</v>
      </c>
      <c r="C2" s="42" t="s">
        <v>384</v>
      </c>
      <c r="D2" s="42" t="s">
        <v>377</v>
      </c>
      <c r="E2" s="143" t="s">
        <v>591</v>
      </c>
      <c r="F2" s="143" t="s">
        <v>590</v>
      </c>
      <c r="G2" s="46" t="s">
        <v>186</v>
      </c>
      <c r="H2" s="42" t="s">
        <v>385</v>
      </c>
      <c r="I2" s="42" t="s">
        <v>386</v>
      </c>
      <c r="J2" s="151"/>
      <c r="K2" s="151"/>
      <c r="L2" s="152"/>
      <c r="M2" s="42" t="s">
        <v>387</v>
      </c>
    </row>
    <row r="3" spans="1:13" ht="270" x14ac:dyDescent="0.2">
      <c r="A3" s="151"/>
      <c r="B3" s="151"/>
      <c r="C3" s="151"/>
      <c r="D3" s="151"/>
      <c r="E3" s="151"/>
      <c r="F3" s="151"/>
      <c r="G3" s="152"/>
      <c r="H3" s="42" t="s">
        <v>388</v>
      </c>
      <c r="I3" s="42" t="s">
        <v>389</v>
      </c>
      <c r="J3" s="143" t="s">
        <v>591</v>
      </c>
      <c r="K3" s="143" t="s">
        <v>590</v>
      </c>
      <c r="L3" s="46" t="s">
        <v>186</v>
      </c>
      <c r="M3" s="42" t="s">
        <v>387</v>
      </c>
    </row>
    <row r="4" spans="1:13" ht="120" x14ac:dyDescent="0.2">
      <c r="A4" s="151"/>
      <c r="B4" s="151"/>
      <c r="C4" s="151"/>
      <c r="D4" s="151"/>
      <c r="E4" s="151"/>
      <c r="F4" s="151"/>
      <c r="G4" s="152"/>
      <c r="H4" s="42" t="s">
        <v>390</v>
      </c>
      <c r="I4" s="42" t="s">
        <v>391</v>
      </c>
      <c r="J4" s="143" t="s">
        <v>603</v>
      </c>
      <c r="K4" s="143" t="s">
        <v>604</v>
      </c>
      <c r="L4" s="46" t="s">
        <v>186</v>
      </c>
      <c r="M4" s="42" t="s">
        <v>387</v>
      </c>
    </row>
    <row r="5" spans="1:13" ht="60" x14ac:dyDescent="0.2">
      <c r="A5" s="151"/>
      <c r="B5" s="151"/>
      <c r="C5" s="151"/>
      <c r="D5" s="151"/>
      <c r="E5" s="151"/>
      <c r="F5" s="151"/>
      <c r="G5" s="152"/>
      <c r="H5" s="42" t="s">
        <v>392</v>
      </c>
      <c r="I5" s="42" t="s">
        <v>393</v>
      </c>
      <c r="J5" s="151"/>
      <c r="K5" s="151"/>
      <c r="L5" s="152"/>
      <c r="M5" s="42" t="s">
        <v>394</v>
      </c>
    </row>
    <row r="6" spans="1:13" ht="165" x14ac:dyDescent="0.2">
      <c r="A6" s="151"/>
      <c r="B6" s="151"/>
      <c r="C6" s="42" t="s">
        <v>395</v>
      </c>
      <c r="D6" s="42" t="s">
        <v>396</v>
      </c>
      <c r="E6" s="143" t="s">
        <v>249</v>
      </c>
      <c r="F6" s="143" t="s">
        <v>592</v>
      </c>
      <c r="G6" s="46" t="s">
        <v>186</v>
      </c>
      <c r="H6" s="42" t="s">
        <v>397</v>
      </c>
      <c r="I6" s="42" t="s">
        <v>398</v>
      </c>
      <c r="J6" s="151"/>
      <c r="K6" s="151"/>
      <c r="L6" s="152"/>
      <c r="M6" s="42" t="s">
        <v>399</v>
      </c>
    </row>
    <row r="7" spans="1:13" ht="105" x14ac:dyDescent="0.2">
      <c r="A7" s="151"/>
      <c r="B7" s="151"/>
      <c r="C7" s="151"/>
      <c r="D7" s="151"/>
      <c r="E7" s="151"/>
      <c r="F7" s="151"/>
      <c r="G7" s="152"/>
      <c r="H7" s="42" t="s">
        <v>400</v>
      </c>
      <c r="I7" s="42" t="s">
        <v>401</v>
      </c>
      <c r="J7" s="151"/>
      <c r="K7" s="151"/>
      <c r="L7" s="152"/>
      <c r="M7" s="42" t="s">
        <v>399</v>
      </c>
    </row>
    <row r="8" spans="1:13" ht="30" x14ac:dyDescent="0.2">
      <c r="A8" s="151"/>
      <c r="B8" s="151"/>
      <c r="C8" s="151"/>
      <c r="D8" s="151"/>
      <c r="E8" s="151"/>
      <c r="F8" s="151"/>
      <c r="G8" s="152"/>
      <c r="H8" s="42" t="s">
        <v>402</v>
      </c>
      <c r="I8" s="42" t="s">
        <v>403</v>
      </c>
      <c r="J8" s="151"/>
      <c r="K8" s="151"/>
      <c r="L8" s="152"/>
      <c r="M8" s="42" t="s">
        <v>399</v>
      </c>
    </row>
    <row r="9" spans="1:13" ht="105" x14ac:dyDescent="0.2">
      <c r="A9" s="151"/>
      <c r="B9" s="151"/>
      <c r="C9" s="151"/>
      <c r="D9" s="151"/>
      <c r="E9" s="151"/>
      <c r="F9" s="151"/>
      <c r="G9" s="152"/>
      <c r="H9" s="42" t="s">
        <v>404</v>
      </c>
      <c r="I9" s="42" t="s">
        <v>405</v>
      </c>
      <c r="J9" s="42" t="s">
        <v>249</v>
      </c>
      <c r="K9" s="143" t="s">
        <v>592</v>
      </c>
      <c r="L9" s="46" t="s">
        <v>186</v>
      </c>
      <c r="M9" s="42" t="s">
        <v>387</v>
      </c>
    </row>
    <row r="10" spans="1:13" ht="120" x14ac:dyDescent="0.2">
      <c r="A10" s="151"/>
      <c r="B10" s="151"/>
      <c r="C10" s="151"/>
      <c r="D10" s="151"/>
      <c r="E10" s="151"/>
      <c r="F10" s="151"/>
      <c r="G10" s="152"/>
      <c r="H10" s="42" t="s">
        <v>406</v>
      </c>
      <c r="I10" s="42" t="s">
        <v>407</v>
      </c>
      <c r="J10" s="151"/>
      <c r="K10" s="151"/>
      <c r="L10" s="152"/>
      <c r="M10" s="42" t="s">
        <v>408</v>
      </c>
    </row>
    <row r="11" spans="1:13" ht="60" x14ac:dyDescent="0.2">
      <c r="A11" s="151"/>
      <c r="B11" s="151"/>
      <c r="C11" s="151"/>
      <c r="D11" s="151"/>
      <c r="E11" s="151"/>
      <c r="F11" s="151"/>
      <c r="G11" s="152"/>
      <c r="H11" s="42" t="s">
        <v>409</v>
      </c>
      <c r="I11" s="42" t="s">
        <v>410</v>
      </c>
      <c r="J11" s="151"/>
      <c r="K11" s="151"/>
      <c r="L11" s="152"/>
      <c r="M11" s="42" t="s">
        <v>411</v>
      </c>
    </row>
    <row r="12" spans="1:13" ht="195" x14ac:dyDescent="0.2">
      <c r="A12" s="151"/>
      <c r="B12" s="151"/>
      <c r="C12" s="42" t="s">
        <v>412</v>
      </c>
      <c r="D12" s="42" t="s">
        <v>413</v>
      </c>
      <c r="E12" s="143" t="s">
        <v>596</v>
      </c>
      <c r="F12" s="143" t="s">
        <v>595</v>
      </c>
      <c r="G12" s="46" t="s">
        <v>186</v>
      </c>
      <c r="H12" s="42" t="s">
        <v>414</v>
      </c>
      <c r="I12" s="42" t="s">
        <v>415</v>
      </c>
      <c r="J12" s="143" t="s">
        <v>596</v>
      </c>
      <c r="K12" s="143" t="s">
        <v>595</v>
      </c>
      <c r="L12" s="46" t="s">
        <v>186</v>
      </c>
      <c r="M12" s="42" t="s">
        <v>387</v>
      </c>
    </row>
    <row r="13" spans="1:13" ht="90" x14ac:dyDescent="0.2">
      <c r="A13" s="151"/>
      <c r="B13" s="151"/>
      <c r="C13" s="151"/>
      <c r="D13" s="151"/>
      <c r="E13" s="151"/>
      <c r="F13" s="151"/>
      <c r="G13" s="152"/>
      <c r="H13" s="42" t="s">
        <v>416</v>
      </c>
      <c r="I13" s="42" t="s">
        <v>417</v>
      </c>
      <c r="J13" s="42" t="s">
        <v>253</v>
      </c>
      <c r="K13" s="143" t="s">
        <v>605</v>
      </c>
      <c r="L13" s="46" t="s">
        <v>186</v>
      </c>
      <c r="M13" s="42" t="s">
        <v>387</v>
      </c>
    </row>
    <row r="14" spans="1:13" ht="120" x14ac:dyDescent="0.2">
      <c r="A14" s="151"/>
      <c r="B14" s="151"/>
      <c r="C14" s="151"/>
      <c r="D14" s="151"/>
      <c r="E14" s="151"/>
      <c r="F14" s="151"/>
      <c r="G14" s="152"/>
      <c r="H14" s="42" t="s">
        <v>418</v>
      </c>
      <c r="I14" s="42" t="s">
        <v>419</v>
      </c>
      <c r="J14" s="151"/>
      <c r="K14" s="151"/>
      <c r="L14" s="152"/>
      <c r="M14" s="42" t="s">
        <v>420</v>
      </c>
    </row>
    <row r="15" spans="1:13" ht="135" x14ac:dyDescent="0.2">
      <c r="A15" s="151"/>
      <c r="B15" s="151"/>
      <c r="C15" s="151"/>
      <c r="D15" s="151"/>
      <c r="E15" s="151"/>
      <c r="F15" s="151"/>
      <c r="G15" s="152"/>
      <c r="H15" s="42" t="s">
        <v>421</v>
      </c>
      <c r="I15" s="42" t="s">
        <v>422</v>
      </c>
      <c r="J15" s="151"/>
      <c r="K15" s="151"/>
      <c r="L15" s="152"/>
      <c r="M15" s="42" t="s">
        <v>420</v>
      </c>
    </row>
    <row r="16" spans="1:13" ht="60" x14ac:dyDescent="0.2">
      <c r="A16" s="151"/>
      <c r="B16" s="151"/>
      <c r="C16" s="151"/>
      <c r="D16" s="151"/>
      <c r="E16" s="151"/>
      <c r="F16" s="151"/>
      <c r="G16" s="152"/>
      <c r="H16" s="42" t="s">
        <v>423</v>
      </c>
      <c r="I16" s="42" t="s">
        <v>424</v>
      </c>
      <c r="J16" s="151"/>
      <c r="K16" s="151"/>
      <c r="L16" s="152"/>
      <c r="M16" s="42" t="s">
        <v>420</v>
      </c>
    </row>
    <row r="17" spans="1:13" ht="120" x14ac:dyDescent="0.2">
      <c r="A17" s="151"/>
      <c r="B17" s="151"/>
      <c r="C17" s="151"/>
      <c r="D17" s="151"/>
      <c r="E17" s="151"/>
      <c r="F17" s="151"/>
      <c r="G17" s="152"/>
      <c r="H17" s="42" t="s">
        <v>425</v>
      </c>
      <c r="I17" s="42" t="s">
        <v>426</v>
      </c>
      <c r="J17" s="151"/>
      <c r="K17" s="151"/>
      <c r="L17" s="152"/>
      <c r="M17" s="42" t="s">
        <v>420</v>
      </c>
    </row>
    <row r="18" spans="1:13" ht="90" x14ac:dyDescent="0.2">
      <c r="A18" s="151"/>
      <c r="B18" s="151"/>
      <c r="C18" s="151"/>
      <c r="D18" s="151"/>
      <c r="E18" s="151"/>
      <c r="F18" s="151"/>
      <c r="G18" s="152"/>
      <c r="H18" s="42" t="s">
        <v>427</v>
      </c>
      <c r="I18" s="42" t="s">
        <v>428</v>
      </c>
      <c r="J18" s="151"/>
      <c r="K18" s="151"/>
      <c r="L18" s="152"/>
      <c r="M18" s="42" t="s">
        <v>420</v>
      </c>
    </row>
    <row r="19" spans="1:13" ht="210" x14ac:dyDescent="0.2">
      <c r="A19" s="151"/>
      <c r="B19" s="151"/>
      <c r="C19" s="42" t="s">
        <v>429</v>
      </c>
      <c r="D19" s="42" t="s">
        <v>430</v>
      </c>
      <c r="E19" s="151"/>
      <c r="F19" s="151"/>
      <c r="G19" s="152"/>
      <c r="H19" s="42" t="s">
        <v>431</v>
      </c>
      <c r="I19" s="42" t="s">
        <v>432</v>
      </c>
      <c r="J19" s="151"/>
      <c r="K19" s="151"/>
      <c r="L19" s="152"/>
      <c r="M19" s="42" t="s">
        <v>433</v>
      </c>
    </row>
    <row r="20" spans="1:13" ht="90" x14ac:dyDescent="0.2">
      <c r="A20" s="151"/>
      <c r="B20" s="151"/>
      <c r="C20" s="151"/>
      <c r="D20" s="151"/>
      <c r="E20" s="151"/>
      <c r="F20" s="151"/>
      <c r="G20" s="152"/>
      <c r="H20" s="42" t="s">
        <v>434</v>
      </c>
      <c r="I20" s="42" t="s">
        <v>435</v>
      </c>
      <c r="J20" s="151"/>
      <c r="K20" s="151"/>
      <c r="L20" s="152"/>
      <c r="M20" s="42" t="s">
        <v>433</v>
      </c>
    </row>
    <row r="21" spans="1:13" ht="165" x14ac:dyDescent="0.2">
      <c r="A21" s="151"/>
      <c r="B21" s="151"/>
      <c r="C21" s="151"/>
      <c r="D21" s="151"/>
      <c r="E21" s="151"/>
      <c r="F21" s="151"/>
      <c r="G21" s="152"/>
      <c r="H21" s="42" t="s">
        <v>436</v>
      </c>
      <c r="I21" s="42" t="s">
        <v>437</v>
      </c>
      <c r="J21" s="151"/>
      <c r="K21" s="151"/>
      <c r="L21" s="152"/>
      <c r="M21" s="42" t="s">
        <v>433</v>
      </c>
    </row>
    <row r="22" spans="1:13" ht="45" x14ac:dyDescent="0.2">
      <c r="A22" s="151"/>
      <c r="B22" s="151"/>
      <c r="C22" s="151"/>
      <c r="D22" s="151"/>
      <c r="E22" s="151"/>
      <c r="F22" s="151"/>
      <c r="G22" s="152"/>
      <c r="H22" s="42" t="s">
        <v>438</v>
      </c>
      <c r="I22" s="42" t="s">
        <v>439</v>
      </c>
      <c r="J22" s="151"/>
      <c r="K22" s="151"/>
      <c r="L22" s="152"/>
      <c r="M22" s="42" t="s">
        <v>433</v>
      </c>
    </row>
    <row r="23" spans="1:13" ht="45" x14ac:dyDescent="0.2">
      <c r="A23" s="151"/>
      <c r="B23" s="151"/>
      <c r="C23" s="151"/>
      <c r="D23" s="151"/>
      <c r="E23" s="151"/>
      <c r="F23" s="151"/>
      <c r="G23" s="152"/>
      <c r="H23" s="42" t="s">
        <v>440</v>
      </c>
      <c r="I23" s="42" t="s">
        <v>441</v>
      </c>
      <c r="J23" s="151"/>
      <c r="K23" s="151"/>
      <c r="L23" s="152"/>
      <c r="M23" s="42" t="s">
        <v>433</v>
      </c>
    </row>
    <row r="24" spans="1:13" ht="105" x14ac:dyDescent="0.2">
      <c r="A24" s="151"/>
      <c r="B24" s="151"/>
      <c r="C24" s="151"/>
      <c r="D24" s="151"/>
      <c r="E24" s="151"/>
      <c r="F24" s="151"/>
      <c r="G24" s="152"/>
      <c r="H24" s="42" t="s">
        <v>442</v>
      </c>
      <c r="I24" s="42" t="s">
        <v>443</v>
      </c>
      <c r="J24" s="151"/>
      <c r="K24" s="151"/>
      <c r="L24" s="152"/>
      <c r="M24" s="42" t="s">
        <v>444</v>
      </c>
    </row>
    <row r="25" spans="1:13" ht="135" x14ac:dyDescent="0.2">
      <c r="A25" s="151"/>
      <c r="B25" s="151"/>
      <c r="C25" s="151"/>
      <c r="D25" s="151"/>
      <c r="E25" s="151"/>
      <c r="F25" s="151"/>
      <c r="G25" s="152"/>
      <c r="H25" s="42" t="s">
        <v>445</v>
      </c>
      <c r="I25" s="42" t="s">
        <v>446</v>
      </c>
      <c r="J25" s="151"/>
      <c r="K25" s="151"/>
      <c r="L25" s="152"/>
      <c r="M25" s="42" t="s">
        <v>433</v>
      </c>
    </row>
    <row r="26" spans="1:13" ht="60" x14ac:dyDescent="0.2">
      <c r="A26" s="151"/>
      <c r="B26" s="151"/>
      <c r="C26" s="151"/>
      <c r="D26" s="151"/>
      <c r="E26" s="151"/>
      <c r="F26" s="151"/>
      <c r="G26" s="152"/>
      <c r="H26" s="42" t="s">
        <v>447</v>
      </c>
      <c r="I26" s="42" t="s">
        <v>448</v>
      </c>
      <c r="J26" s="151"/>
      <c r="K26" s="151"/>
      <c r="L26" s="152"/>
      <c r="M26" s="42" t="s">
        <v>449</v>
      </c>
    </row>
    <row r="27" spans="1:13" ht="90" x14ac:dyDescent="0.2">
      <c r="A27" s="151"/>
      <c r="B27" s="151"/>
      <c r="C27" s="151"/>
      <c r="D27" s="151"/>
      <c r="E27" s="151"/>
      <c r="F27" s="151"/>
      <c r="G27" s="152"/>
      <c r="H27" s="42" t="s">
        <v>450</v>
      </c>
      <c r="I27" s="42" t="s">
        <v>451</v>
      </c>
      <c r="J27" s="151"/>
      <c r="K27" s="151"/>
      <c r="L27" s="152"/>
      <c r="M27" s="42" t="s">
        <v>452</v>
      </c>
    </row>
    <row r="28" spans="1:13" ht="105" x14ac:dyDescent="0.2">
      <c r="A28" s="151"/>
      <c r="B28" s="151"/>
      <c r="C28" s="151"/>
      <c r="D28" s="151"/>
      <c r="E28" s="151"/>
      <c r="F28" s="151"/>
      <c r="G28" s="152"/>
      <c r="H28" s="42" t="s">
        <v>453</v>
      </c>
      <c r="I28" s="42" t="s">
        <v>454</v>
      </c>
      <c r="J28" s="151"/>
      <c r="K28" s="151"/>
      <c r="L28" s="152"/>
      <c r="M28" s="42" t="s">
        <v>433</v>
      </c>
    </row>
    <row r="29" spans="1:13" ht="90" x14ac:dyDescent="0.2">
      <c r="A29" s="151"/>
      <c r="B29" s="151"/>
      <c r="C29" s="151"/>
      <c r="D29" s="151"/>
      <c r="E29" s="151"/>
      <c r="F29" s="151"/>
      <c r="G29" s="152"/>
      <c r="H29" s="42" t="s">
        <v>455</v>
      </c>
      <c r="I29" s="42" t="s">
        <v>456</v>
      </c>
      <c r="J29" s="151"/>
      <c r="K29" s="151"/>
      <c r="L29" s="152"/>
      <c r="M29" s="42" t="s">
        <v>433</v>
      </c>
    </row>
    <row r="30" spans="1:13" ht="225" x14ac:dyDescent="0.2">
      <c r="A30" s="42">
        <v>2</v>
      </c>
      <c r="B30" s="42" t="s">
        <v>378</v>
      </c>
      <c r="C30" s="42" t="s">
        <v>457</v>
      </c>
      <c r="D30" s="42" t="s">
        <v>458</v>
      </c>
      <c r="E30" s="151"/>
      <c r="F30" s="151"/>
      <c r="G30" s="152"/>
      <c r="H30" s="42" t="s">
        <v>459</v>
      </c>
      <c r="I30" s="42" t="s">
        <v>460</v>
      </c>
      <c r="J30" s="151"/>
      <c r="K30" s="151"/>
      <c r="L30" s="152"/>
      <c r="M30" s="42" t="s">
        <v>452</v>
      </c>
    </row>
    <row r="31" spans="1:13" ht="75" x14ac:dyDescent="0.2">
      <c r="A31" s="151"/>
      <c r="B31" s="151"/>
      <c r="C31" s="151"/>
      <c r="D31" s="151"/>
      <c r="E31" s="151"/>
      <c r="F31" s="151"/>
      <c r="G31" s="152"/>
      <c r="H31" s="42" t="s">
        <v>461</v>
      </c>
      <c r="I31" s="42" t="s">
        <v>462</v>
      </c>
      <c r="J31" s="151"/>
      <c r="K31" s="151"/>
      <c r="L31" s="152"/>
      <c r="M31" s="42" t="s">
        <v>452</v>
      </c>
    </row>
    <row r="32" spans="1:13" ht="105" x14ac:dyDescent="0.2">
      <c r="A32" s="151"/>
      <c r="B32" s="151"/>
      <c r="C32" s="151"/>
      <c r="D32" s="151"/>
      <c r="E32" s="151"/>
      <c r="F32" s="151"/>
      <c r="G32" s="152"/>
      <c r="H32" s="42" t="s">
        <v>463</v>
      </c>
      <c r="I32" s="42" t="s">
        <v>464</v>
      </c>
      <c r="J32" s="151"/>
      <c r="K32" s="151"/>
      <c r="L32" s="152"/>
      <c r="M32" s="42" t="s">
        <v>452</v>
      </c>
    </row>
    <row r="33" spans="1:13" ht="105" x14ac:dyDescent="0.2">
      <c r="A33" s="151"/>
      <c r="B33" s="151"/>
      <c r="C33" s="151"/>
      <c r="D33" s="151"/>
      <c r="E33" s="151"/>
      <c r="F33" s="151"/>
      <c r="G33" s="152"/>
      <c r="H33" s="42" t="s">
        <v>465</v>
      </c>
      <c r="I33" s="42" t="s">
        <v>466</v>
      </c>
      <c r="J33" s="151"/>
      <c r="K33" s="151"/>
      <c r="L33" s="152"/>
      <c r="M33" s="42" t="s">
        <v>452</v>
      </c>
    </row>
    <row r="34" spans="1:13" ht="150" x14ac:dyDescent="0.2">
      <c r="A34" s="151"/>
      <c r="B34" s="151"/>
      <c r="C34" s="151"/>
      <c r="D34" s="151"/>
      <c r="E34" s="151"/>
      <c r="F34" s="151"/>
      <c r="G34" s="152"/>
      <c r="H34" s="42" t="s">
        <v>467</v>
      </c>
      <c r="I34" s="42" t="s">
        <v>468</v>
      </c>
      <c r="J34" s="151"/>
      <c r="K34" s="151"/>
      <c r="L34" s="152"/>
      <c r="M34" s="42" t="s">
        <v>452</v>
      </c>
    </row>
    <row r="35" spans="1:13" ht="105" x14ac:dyDescent="0.2">
      <c r="A35" s="151"/>
      <c r="B35" s="151"/>
      <c r="C35" s="151"/>
      <c r="D35" s="151"/>
      <c r="E35" s="151"/>
      <c r="F35" s="151"/>
      <c r="G35" s="152"/>
      <c r="H35" s="42" t="s">
        <v>469</v>
      </c>
      <c r="I35" s="42" t="s">
        <v>470</v>
      </c>
      <c r="J35" s="151"/>
      <c r="K35" s="151"/>
      <c r="L35" s="152"/>
      <c r="M35" s="42" t="s">
        <v>452</v>
      </c>
    </row>
    <row r="36" spans="1:13" ht="45" x14ac:dyDescent="0.2">
      <c r="A36" s="151"/>
      <c r="B36" s="151"/>
      <c r="C36" s="151"/>
      <c r="D36" s="151"/>
      <c r="E36" s="151"/>
      <c r="F36" s="151"/>
      <c r="G36" s="152"/>
      <c r="H36" s="42" t="s">
        <v>471</v>
      </c>
      <c r="I36" s="42" t="s">
        <v>472</v>
      </c>
      <c r="J36" s="151"/>
      <c r="K36" s="151"/>
      <c r="L36" s="152"/>
      <c r="M36" s="42" t="s">
        <v>452</v>
      </c>
    </row>
    <row r="37" spans="1:13" ht="45" x14ac:dyDescent="0.2">
      <c r="A37" s="151"/>
      <c r="B37" s="151"/>
      <c r="C37" s="151"/>
      <c r="D37" s="151"/>
      <c r="E37" s="151"/>
      <c r="F37" s="151"/>
      <c r="G37" s="152"/>
      <c r="H37" s="42" t="s">
        <v>473</v>
      </c>
      <c r="I37" s="42" t="s">
        <v>474</v>
      </c>
      <c r="J37" s="151"/>
      <c r="K37" s="151"/>
      <c r="L37" s="152"/>
      <c r="M37" s="42" t="s">
        <v>452</v>
      </c>
    </row>
    <row r="38" spans="1:13" ht="135" x14ac:dyDescent="0.2">
      <c r="A38" s="42">
        <v>3</v>
      </c>
      <c r="B38" s="42" t="s">
        <v>379</v>
      </c>
      <c r="C38" s="42" t="s">
        <v>475</v>
      </c>
      <c r="D38" s="42" t="s">
        <v>476</v>
      </c>
      <c r="E38" s="143" t="s">
        <v>594</v>
      </c>
      <c r="F38" s="143" t="s">
        <v>593</v>
      </c>
      <c r="G38" s="46" t="s">
        <v>186</v>
      </c>
      <c r="H38" s="42" t="s">
        <v>477</v>
      </c>
      <c r="I38" s="42" t="s">
        <v>478</v>
      </c>
      <c r="J38" s="143" t="s">
        <v>594</v>
      </c>
      <c r="K38" s="143" t="s">
        <v>593</v>
      </c>
      <c r="L38" s="46" t="s">
        <v>186</v>
      </c>
      <c r="M38" s="42" t="s">
        <v>479</v>
      </c>
    </row>
    <row r="39" spans="1:13" ht="60" x14ac:dyDescent="0.2">
      <c r="A39" s="151"/>
      <c r="B39" s="151"/>
      <c r="C39" s="151"/>
      <c r="D39" s="151"/>
      <c r="E39" s="151"/>
      <c r="F39" s="151"/>
      <c r="G39" s="152"/>
      <c r="H39" s="42" t="s">
        <v>480</v>
      </c>
      <c r="I39" s="42" t="s">
        <v>481</v>
      </c>
      <c r="J39" s="151"/>
      <c r="K39" s="151"/>
      <c r="L39" s="152"/>
      <c r="M39" s="42" t="s">
        <v>479</v>
      </c>
    </row>
    <row r="40" spans="1:13" ht="105" x14ac:dyDescent="0.2">
      <c r="A40" s="151"/>
      <c r="B40" s="151"/>
      <c r="C40" s="42" t="s">
        <v>482</v>
      </c>
      <c r="D40" s="42" t="s">
        <v>483</v>
      </c>
      <c r="E40" s="151"/>
      <c r="F40" s="151"/>
      <c r="G40" s="152"/>
      <c r="H40" s="42" t="s">
        <v>484</v>
      </c>
      <c r="I40" s="42" t="s">
        <v>485</v>
      </c>
      <c r="J40" s="151"/>
      <c r="K40" s="151"/>
      <c r="L40" s="152"/>
      <c r="M40" s="42" t="s">
        <v>486</v>
      </c>
    </row>
    <row r="41" spans="1:13" ht="90" x14ac:dyDescent="0.2">
      <c r="A41" s="151"/>
      <c r="B41" s="151"/>
      <c r="C41" s="151"/>
      <c r="D41" s="151"/>
      <c r="E41" s="151"/>
      <c r="F41" s="151"/>
      <c r="G41" s="152"/>
      <c r="H41" s="42" t="s">
        <v>487</v>
      </c>
      <c r="I41" s="42" t="s">
        <v>488</v>
      </c>
      <c r="J41" s="151"/>
      <c r="K41" s="151"/>
      <c r="L41" s="152"/>
      <c r="M41" s="42" t="s">
        <v>489</v>
      </c>
    </row>
    <row r="42" spans="1:13" ht="45" x14ac:dyDescent="0.2">
      <c r="A42" s="151"/>
      <c r="B42" s="151"/>
      <c r="C42" s="42" t="s">
        <v>490</v>
      </c>
      <c r="D42" s="42" t="s">
        <v>491</v>
      </c>
      <c r="E42" s="151"/>
      <c r="F42" s="151"/>
      <c r="G42" s="152"/>
      <c r="H42" s="42" t="s">
        <v>492</v>
      </c>
      <c r="I42" s="42" t="s">
        <v>493</v>
      </c>
      <c r="J42" s="151"/>
      <c r="K42" s="151"/>
      <c r="L42" s="152"/>
      <c r="M42" s="42" t="s">
        <v>420</v>
      </c>
    </row>
    <row r="43" spans="1:13" ht="60" x14ac:dyDescent="0.2">
      <c r="A43" s="151"/>
      <c r="B43" s="151"/>
      <c r="C43" s="151"/>
      <c r="D43" s="151"/>
      <c r="E43" s="151"/>
      <c r="F43" s="151"/>
      <c r="G43" s="152"/>
      <c r="H43" s="42" t="s">
        <v>494</v>
      </c>
      <c r="I43" s="42" t="s">
        <v>495</v>
      </c>
      <c r="J43" s="151"/>
      <c r="K43" s="151"/>
      <c r="L43" s="152"/>
      <c r="M43" s="42" t="s">
        <v>479</v>
      </c>
    </row>
    <row r="44" spans="1:13" ht="120" x14ac:dyDescent="0.2">
      <c r="A44" s="42">
        <v>4</v>
      </c>
      <c r="B44" s="42" t="s">
        <v>380</v>
      </c>
      <c r="C44" s="42" t="s">
        <v>496</v>
      </c>
      <c r="D44" s="42" t="s">
        <v>497</v>
      </c>
      <c r="E44" s="151"/>
      <c r="F44" s="151"/>
      <c r="G44" s="152"/>
      <c r="H44" s="42" t="s">
        <v>498</v>
      </c>
      <c r="I44" s="42" t="s">
        <v>499</v>
      </c>
      <c r="J44" s="151"/>
      <c r="K44" s="151"/>
      <c r="L44" s="152"/>
      <c r="M44" s="42" t="s">
        <v>500</v>
      </c>
    </row>
    <row r="45" spans="1:13" ht="90" x14ac:dyDescent="0.2">
      <c r="A45" s="151"/>
      <c r="B45" s="151"/>
      <c r="C45" s="151"/>
      <c r="D45" s="151"/>
      <c r="E45" s="151"/>
      <c r="F45" s="151"/>
      <c r="G45" s="152"/>
      <c r="H45" s="42" t="s">
        <v>501</v>
      </c>
      <c r="I45" s="42" t="s">
        <v>502</v>
      </c>
      <c r="J45" s="151"/>
      <c r="K45" s="151"/>
      <c r="L45" s="152"/>
      <c r="M45" s="42" t="s">
        <v>503</v>
      </c>
    </row>
    <row r="46" spans="1:13" ht="165" x14ac:dyDescent="0.2">
      <c r="A46" s="151"/>
      <c r="B46" s="151"/>
      <c r="C46" s="151"/>
      <c r="D46" s="151"/>
      <c r="E46" s="151"/>
      <c r="F46" s="151"/>
      <c r="G46" s="152"/>
      <c r="H46" s="42" t="s">
        <v>504</v>
      </c>
      <c r="I46" s="42" t="s">
        <v>505</v>
      </c>
      <c r="J46" s="151"/>
      <c r="K46" s="151"/>
      <c r="L46" s="152"/>
      <c r="M46" s="42" t="s">
        <v>503</v>
      </c>
    </row>
    <row r="47" spans="1:13" ht="90" x14ac:dyDescent="0.2">
      <c r="A47" s="151"/>
      <c r="B47" s="151"/>
      <c r="C47" s="151"/>
      <c r="D47" s="151"/>
      <c r="E47" s="151"/>
      <c r="F47" s="151"/>
      <c r="G47" s="152"/>
      <c r="H47" s="42" t="s">
        <v>506</v>
      </c>
      <c r="I47" s="42" t="s">
        <v>507</v>
      </c>
      <c r="J47" s="151"/>
      <c r="K47" s="151"/>
      <c r="L47" s="152"/>
      <c r="M47" s="42" t="s">
        <v>508</v>
      </c>
    </row>
    <row r="48" spans="1:13" ht="105" x14ac:dyDescent="0.2">
      <c r="A48" s="151"/>
      <c r="B48" s="151"/>
      <c r="C48" s="151"/>
      <c r="D48" s="151"/>
      <c r="E48" s="151"/>
      <c r="F48" s="151"/>
      <c r="G48" s="152"/>
      <c r="H48" s="42" t="s">
        <v>509</v>
      </c>
      <c r="I48" s="42" t="s">
        <v>510</v>
      </c>
      <c r="J48" s="151"/>
      <c r="K48" s="151"/>
      <c r="L48" s="152"/>
      <c r="M48" s="42" t="s">
        <v>503</v>
      </c>
    </row>
    <row r="49" spans="1:13" ht="75" x14ac:dyDescent="0.2">
      <c r="A49" s="151"/>
      <c r="B49" s="151"/>
      <c r="C49" s="151"/>
      <c r="D49" s="151"/>
      <c r="E49" s="151"/>
      <c r="F49" s="151"/>
      <c r="G49" s="152"/>
      <c r="H49" s="42" t="s">
        <v>511</v>
      </c>
      <c r="I49" s="42" t="s">
        <v>512</v>
      </c>
      <c r="J49" s="151"/>
      <c r="K49" s="151"/>
      <c r="L49" s="152"/>
      <c r="M49" s="42" t="s">
        <v>503</v>
      </c>
    </row>
    <row r="50" spans="1:13" ht="135" x14ac:dyDescent="0.2">
      <c r="A50" s="151"/>
      <c r="B50" s="151"/>
      <c r="C50" s="42" t="s">
        <v>513</v>
      </c>
      <c r="D50" s="42" t="s">
        <v>514</v>
      </c>
      <c r="E50" s="151"/>
      <c r="F50" s="151"/>
      <c r="G50" s="152"/>
      <c r="H50" s="42" t="s">
        <v>515</v>
      </c>
      <c r="I50" s="42" t="s">
        <v>516</v>
      </c>
      <c r="J50" s="151"/>
      <c r="K50" s="151"/>
      <c r="L50" s="152"/>
      <c r="M50" s="42" t="s">
        <v>517</v>
      </c>
    </row>
    <row r="51" spans="1:13" ht="165" x14ac:dyDescent="0.2">
      <c r="A51" s="151"/>
      <c r="B51" s="151"/>
      <c r="C51" s="151"/>
      <c r="D51" s="151"/>
      <c r="E51" s="151"/>
      <c r="F51" s="151"/>
      <c r="G51" s="152"/>
      <c r="H51" s="42" t="s">
        <v>518</v>
      </c>
      <c r="I51" s="42" t="s">
        <v>519</v>
      </c>
      <c r="J51" s="151"/>
      <c r="K51" s="151"/>
      <c r="L51" s="152"/>
      <c r="M51" s="42" t="s">
        <v>517</v>
      </c>
    </row>
    <row r="52" spans="1:13" ht="60" x14ac:dyDescent="0.2">
      <c r="A52" s="151"/>
      <c r="B52" s="151"/>
      <c r="C52" s="151"/>
      <c r="D52" s="151"/>
      <c r="E52" s="151"/>
      <c r="F52" s="151"/>
      <c r="G52" s="152"/>
      <c r="H52" s="42" t="s">
        <v>520</v>
      </c>
      <c r="I52" s="42" t="s">
        <v>521</v>
      </c>
      <c r="J52" s="151"/>
      <c r="K52" s="151"/>
      <c r="L52" s="152"/>
      <c r="M52" s="42" t="s">
        <v>517</v>
      </c>
    </row>
    <row r="53" spans="1:13" ht="150" x14ac:dyDescent="0.2">
      <c r="A53" s="42">
        <v>5</v>
      </c>
      <c r="B53" s="42" t="s">
        <v>381</v>
      </c>
      <c r="C53" s="42" t="s">
        <v>522</v>
      </c>
      <c r="D53" s="42" t="s">
        <v>523</v>
      </c>
      <c r="E53" s="151"/>
      <c r="F53" s="151"/>
      <c r="G53" s="152"/>
      <c r="H53" s="42" t="s">
        <v>524</v>
      </c>
      <c r="I53" s="42" t="s">
        <v>525</v>
      </c>
      <c r="J53" s="151"/>
      <c r="K53" s="151"/>
      <c r="L53" s="152"/>
      <c r="M53" s="42" t="s">
        <v>394</v>
      </c>
    </row>
    <row r="54" spans="1:13" ht="105" x14ac:dyDescent="0.2">
      <c r="A54" s="151"/>
      <c r="B54" s="151"/>
      <c r="C54" s="151"/>
      <c r="D54" s="151"/>
      <c r="E54" s="151"/>
      <c r="F54" s="151"/>
      <c r="G54" s="152"/>
      <c r="H54" s="42" t="s">
        <v>526</v>
      </c>
      <c r="I54" s="42" t="s">
        <v>527</v>
      </c>
      <c r="J54" s="151"/>
      <c r="K54" s="151"/>
      <c r="L54" s="152"/>
      <c r="M54" s="42" t="s">
        <v>394</v>
      </c>
    </row>
    <row r="55" spans="1:13" ht="90" x14ac:dyDescent="0.2">
      <c r="A55" s="151"/>
      <c r="B55" s="151"/>
      <c r="C55" s="151"/>
      <c r="D55" s="151"/>
      <c r="E55" s="151"/>
      <c r="F55" s="151"/>
      <c r="G55" s="152"/>
      <c r="H55" s="42" t="s">
        <v>528</v>
      </c>
      <c r="I55" s="42" t="s">
        <v>529</v>
      </c>
      <c r="J55" s="151"/>
      <c r="K55" s="151"/>
      <c r="L55" s="152"/>
      <c r="M55" s="42" t="s">
        <v>394</v>
      </c>
    </row>
    <row r="56" spans="1:13" ht="60" x14ac:dyDescent="0.2">
      <c r="A56" s="151"/>
      <c r="B56" s="151"/>
      <c r="C56" s="151"/>
      <c r="D56" s="151"/>
      <c r="E56" s="151"/>
      <c r="F56" s="151"/>
      <c r="G56" s="152"/>
      <c r="H56" s="42" t="s">
        <v>530</v>
      </c>
      <c r="I56" s="42" t="s">
        <v>531</v>
      </c>
      <c r="J56" s="151"/>
      <c r="K56" s="151"/>
      <c r="L56" s="152"/>
      <c r="M56" s="42" t="s">
        <v>394</v>
      </c>
    </row>
    <row r="57" spans="1:13" ht="75" x14ac:dyDescent="0.2">
      <c r="A57" s="151"/>
      <c r="B57" s="151"/>
      <c r="C57" s="151"/>
      <c r="D57" s="151"/>
      <c r="E57" s="151"/>
      <c r="F57" s="151"/>
      <c r="G57" s="152"/>
      <c r="H57" s="42" t="s">
        <v>532</v>
      </c>
      <c r="I57" s="42" t="s">
        <v>533</v>
      </c>
      <c r="J57" s="151"/>
      <c r="K57" s="151"/>
      <c r="L57" s="152"/>
      <c r="M57" s="42" t="s">
        <v>394</v>
      </c>
    </row>
    <row r="58" spans="1:13" ht="165" x14ac:dyDescent="0.2">
      <c r="A58" s="42">
        <v>6</v>
      </c>
      <c r="B58" s="42" t="s">
        <v>382</v>
      </c>
      <c r="C58" s="42" t="s">
        <v>534</v>
      </c>
      <c r="D58" s="42" t="s">
        <v>535</v>
      </c>
      <c r="E58" s="151"/>
      <c r="F58" s="151"/>
      <c r="G58" s="152"/>
      <c r="H58" s="42" t="s">
        <v>536</v>
      </c>
      <c r="I58" s="42" t="s">
        <v>537</v>
      </c>
      <c r="J58" s="151"/>
      <c r="K58" s="151"/>
      <c r="L58" s="152"/>
      <c r="M58" s="42" t="s">
        <v>479</v>
      </c>
    </row>
    <row r="59" spans="1:13" ht="135" x14ac:dyDescent="0.2">
      <c r="A59" s="151"/>
      <c r="B59" s="151"/>
      <c r="C59" s="151"/>
      <c r="D59" s="151"/>
      <c r="E59" s="151"/>
      <c r="F59" s="151"/>
      <c r="G59" s="152"/>
      <c r="H59" s="42" t="s">
        <v>538</v>
      </c>
      <c r="I59" s="42" t="s">
        <v>539</v>
      </c>
      <c r="J59" s="151"/>
      <c r="K59" s="151"/>
      <c r="L59" s="152"/>
      <c r="M59" s="42" t="s">
        <v>500</v>
      </c>
    </row>
    <row r="60" spans="1:13" ht="105" x14ac:dyDescent="0.2">
      <c r="A60" s="151"/>
      <c r="B60" s="151"/>
      <c r="C60" s="151"/>
      <c r="D60" s="151"/>
      <c r="E60" s="151"/>
      <c r="F60" s="151"/>
      <c r="G60" s="152"/>
      <c r="H60" s="42" t="s">
        <v>540</v>
      </c>
      <c r="I60" s="42" t="s">
        <v>541</v>
      </c>
      <c r="J60" s="151"/>
      <c r="K60" s="151"/>
      <c r="L60" s="152"/>
      <c r="M60" s="42" t="s">
        <v>479</v>
      </c>
    </row>
    <row r="61" spans="1:13" ht="90" x14ac:dyDescent="0.2">
      <c r="A61" s="151"/>
      <c r="B61" s="151"/>
      <c r="C61" s="151"/>
      <c r="D61" s="151"/>
      <c r="E61" s="151"/>
      <c r="F61" s="151"/>
      <c r="G61" s="152"/>
      <c r="H61" s="42" t="s">
        <v>542</v>
      </c>
      <c r="I61" s="42" t="s">
        <v>543</v>
      </c>
      <c r="J61" s="151"/>
      <c r="K61" s="151"/>
      <c r="L61" s="152"/>
      <c r="M61" s="42" t="s">
        <v>479</v>
      </c>
    </row>
    <row r="62" spans="1:13" ht="165" x14ac:dyDescent="0.2">
      <c r="A62" s="151"/>
      <c r="B62" s="151"/>
      <c r="C62" s="151"/>
      <c r="D62" s="151"/>
      <c r="E62" s="151"/>
      <c r="F62" s="151"/>
      <c r="G62" s="152"/>
      <c r="H62" s="42" t="s">
        <v>544</v>
      </c>
      <c r="I62" s="42" t="s">
        <v>545</v>
      </c>
      <c r="J62" s="151"/>
      <c r="K62" s="151"/>
      <c r="L62" s="152"/>
      <c r="M62" s="42" t="s">
        <v>479</v>
      </c>
    </row>
    <row r="63" spans="1:13" ht="45" x14ac:dyDescent="0.2">
      <c r="A63" s="151"/>
      <c r="B63" s="151"/>
      <c r="C63" s="151"/>
      <c r="D63" s="151"/>
      <c r="E63" s="151"/>
      <c r="F63" s="151"/>
      <c r="G63" s="152"/>
      <c r="H63" s="42" t="s">
        <v>546</v>
      </c>
      <c r="I63" s="42" t="s">
        <v>547</v>
      </c>
      <c r="J63" s="151"/>
      <c r="K63" s="151"/>
      <c r="L63" s="152"/>
      <c r="M63" s="42" t="s">
        <v>479</v>
      </c>
    </row>
    <row r="64" spans="1:13" ht="60" x14ac:dyDescent="0.2">
      <c r="A64" s="151"/>
      <c r="B64" s="151"/>
      <c r="C64" s="151"/>
      <c r="D64" s="151"/>
      <c r="E64" s="151"/>
      <c r="F64" s="151"/>
      <c r="G64" s="152"/>
      <c r="H64" s="42" t="s">
        <v>548</v>
      </c>
      <c r="I64" s="42" t="s">
        <v>549</v>
      </c>
      <c r="J64" s="151"/>
      <c r="K64" s="151"/>
      <c r="L64" s="152"/>
      <c r="M64" s="42" t="s">
        <v>500</v>
      </c>
    </row>
    <row r="65" spans="1:13" ht="150" x14ac:dyDescent="0.2">
      <c r="A65" s="151"/>
      <c r="B65" s="151"/>
      <c r="C65" s="151"/>
      <c r="D65" s="151"/>
      <c r="E65" s="151"/>
      <c r="F65" s="151"/>
      <c r="G65" s="152"/>
      <c r="H65" s="42" t="s">
        <v>550</v>
      </c>
      <c r="I65" s="42" t="s">
        <v>551</v>
      </c>
      <c r="J65" s="151"/>
      <c r="K65" s="151"/>
      <c r="L65" s="152"/>
      <c r="M65" s="42" t="s">
        <v>552</v>
      </c>
    </row>
    <row r="66" spans="1:13" ht="105" x14ac:dyDescent="0.2">
      <c r="A66" s="151"/>
      <c r="B66" s="151"/>
      <c r="C66" s="42" t="s">
        <v>553</v>
      </c>
      <c r="D66" s="42" t="s">
        <v>554</v>
      </c>
      <c r="E66" s="151"/>
      <c r="F66" s="151"/>
      <c r="G66" s="152"/>
      <c r="H66" s="42" t="s">
        <v>555</v>
      </c>
      <c r="I66" s="42" t="s">
        <v>556</v>
      </c>
      <c r="J66" s="151"/>
      <c r="K66" s="151"/>
      <c r="L66" s="152"/>
      <c r="M66" s="42" t="s">
        <v>557</v>
      </c>
    </row>
    <row r="67" spans="1:13" ht="75" x14ac:dyDescent="0.2">
      <c r="A67" s="151"/>
      <c r="B67" s="151"/>
      <c r="C67" s="151"/>
      <c r="D67" s="151"/>
      <c r="E67" s="151"/>
      <c r="F67" s="151"/>
      <c r="G67" s="152"/>
      <c r="H67" s="42" t="s">
        <v>558</v>
      </c>
      <c r="I67" s="42" t="s">
        <v>559</v>
      </c>
      <c r="J67" s="151"/>
      <c r="K67" s="151"/>
      <c r="L67" s="152"/>
      <c r="M67" s="42" t="s">
        <v>560</v>
      </c>
    </row>
    <row r="68" spans="1:13" ht="45" x14ac:dyDescent="0.2">
      <c r="A68" s="151"/>
      <c r="B68" s="151"/>
      <c r="C68" s="151"/>
      <c r="D68" s="151"/>
      <c r="E68" s="151"/>
      <c r="F68" s="151"/>
      <c r="G68" s="152"/>
      <c r="H68" s="42" t="s">
        <v>561</v>
      </c>
      <c r="I68" s="42" t="s">
        <v>562</v>
      </c>
      <c r="J68" s="151"/>
      <c r="K68" s="151"/>
      <c r="L68" s="152"/>
      <c r="M68" s="42" t="s">
        <v>563</v>
      </c>
    </row>
    <row r="69" spans="1:13" ht="90" x14ac:dyDescent="0.2">
      <c r="A69" s="151"/>
      <c r="B69" s="151"/>
      <c r="C69" s="42" t="s">
        <v>564</v>
      </c>
      <c r="D69" s="42" t="s">
        <v>565</v>
      </c>
      <c r="E69" s="151"/>
      <c r="F69" s="151"/>
      <c r="G69" s="152"/>
      <c r="H69" s="42" t="s">
        <v>566</v>
      </c>
      <c r="I69" s="42" t="s">
        <v>567</v>
      </c>
      <c r="J69" s="151"/>
      <c r="K69" s="151"/>
      <c r="L69" s="152"/>
      <c r="M69" s="42" t="s">
        <v>563</v>
      </c>
    </row>
    <row r="70" spans="1:13" ht="60" x14ac:dyDescent="0.2">
      <c r="A70" s="151"/>
      <c r="B70" s="151"/>
      <c r="C70" s="151"/>
      <c r="D70" s="151"/>
      <c r="E70" s="151"/>
      <c r="F70" s="151"/>
      <c r="G70" s="152"/>
      <c r="H70" s="42" t="s">
        <v>568</v>
      </c>
      <c r="I70" s="42" t="s">
        <v>569</v>
      </c>
      <c r="J70" s="151"/>
      <c r="K70" s="151"/>
      <c r="L70" s="152"/>
      <c r="M70" s="42" t="s">
        <v>563</v>
      </c>
    </row>
    <row r="71" spans="1:13" ht="60" x14ac:dyDescent="0.2">
      <c r="A71" s="151"/>
      <c r="B71" s="151"/>
      <c r="C71" s="151"/>
      <c r="D71" s="151"/>
      <c r="E71" s="151"/>
      <c r="F71" s="151"/>
      <c r="G71" s="152"/>
      <c r="H71" s="42" t="s">
        <v>570</v>
      </c>
      <c r="I71" s="42" t="s">
        <v>571</v>
      </c>
      <c r="J71" s="151"/>
      <c r="K71" s="151"/>
      <c r="L71" s="152"/>
      <c r="M71" s="42" t="s">
        <v>563</v>
      </c>
    </row>
    <row r="72" spans="1:13" ht="75" x14ac:dyDescent="0.2">
      <c r="A72" s="151"/>
      <c r="B72" s="151"/>
      <c r="C72" s="151"/>
      <c r="D72" s="151"/>
      <c r="E72" s="151"/>
      <c r="F72" s="151"/>
      <c r="G72" s="152"/>
      <c r="H72" s="42" t="s">
        <v>572</v>
      </c>
      <c r="I72" s="42" t="s">
        <v>573</v>
      </c>
      <c r="J72" s="151"/>
      <c r="K72" s="151"/>
      <c r="L72" s="152"/>
      <c r="M72" s="42" t="s">
        <v>563</v>
      </c>
    </row>
    <row r="73" spans="1:13" ht="75" x14ac:dyDescent="0.2">
      <c r="A73" s="151"/>
      <c r="B73" s="151"/>
      <c r="C73" s="151"/>
      <c r="D73" s="151"/>
      <c r="E73" s="151"/>
      <c r="F73" s="151"/>
      <c r="G73" s="152"/>
      <c r="H73" s="42" t="s">
        <v>574</v>
      </c>
      <c r="I73" s="42" t="s">
        <v>575</v>
      </c>
      <c r="J73" s="151"/>
      <c r="K73" s="151"/>
      <c r="L73" s="152"/>
      <c r="M73" s="42" t="s">
        <v>576</v>
      </c>
    </row>
    <row r="74" spans="1:13" ht="75" x14ac:dyDescent="0.2">
      <c r="A74" s="151"/>
      <c r="B74" s="151"/>
      <c r="C74" s="151"/>
      <c r="D74" s="151"/>
      <c r="E74" s="151"/>
      <c r="F74" s="151"/>
      <c r="G74" s="152"/>
      <c r="H74" s="42" t="s">
        <v>577</v>
      </c>
      <c r="I74" s="42" t="s">
        <v>578</v>
      </c>
      <c r="J74" s="151"/>
      <c r="K74" s="151"/>
      <c r="L74" s="152"/>
      <c r="M74" s="42" t="s">
        <v>563</v>
      </c>
    </row>
    <row r="75" spans="1:13" ht="120" x14ac:dyDescent="0.2">
      <c r="A75" s="151"/>
      <c r="B75" s="151"/>
      <c r="C75" s="151"/>
      <c r="D75" s="151"/>
      <c r="E75" s="151"/>
      <c r="F75" s="151"/>
      <c r="G75" s="152"/>
      <c r="H75" s="42" t="s">
        <v>579</v>
      </c>
      <c r="I75" s="42" t="s">
        <v>580</v>
      </c>
      <c r="J75" s="151"/>
      <c r="K75" s="151"/>
      <c r="L75" s="152"/>
      <c r="M75" s="42" t="s">
        <v>576</v>
      </c>
    </row>
    <row r="76" spans="1:13" ht="180" x14ac:dyDescent="0.2">
      <c r="A76" s="151"/>
      <c r="B76" s="151"/>
      <c r="C76" s="151"/>
      <c r="D76" s="151"/>
      <c r="E76" s="151"/>
      <c r="F76" s="151"/>
      <c r="G76" s="152"/>
      <c r="H76" s="42" t="s">
        <v>581</v>
      </c>
      <c r="I76" s="42" t="s">
        <v>582</v>
      </c>
      <c r="J76" s="151"/>
      <c r="K76" s="151"/>
      <c r="L76" s="152"/>
      <c r="M76" s="42" t="s">
        <v>583</v>
      </c>
    </row>
  </sheetData>
  <autoFilter ref="A1:M76" xr:uid="{00000000-0009-0000-0000-000004000000}"/>
  <conditionalFormatting sqref="G2">
    <cfRule type="cellIs" dxfId="7" priority="5" operator="equal">
      <formula>"r"</formula>
    </cfRule>
    <cfRule type="cellIs" dxfId="6" priority="6" operator="equal">
      <formula>"a"</formula>
    </cfRule>
  </conditionalFormatting>
  <conditionalFormatting sqref="G3:G76">
    <cfRule type="cellIs" dxfId="5" priority="3" operator="equal">
      <formula>"r"</formula>
    </cfRule>
    <cfRule type="cellIs" dxfId="4" priority="4" operator="equal">
      <formula>"a"</formula>
    </cfRule>
  </conditionalFormatting>
  <conditionalFormatting sqref="L2:L76">
    <cfRule type="cellIs" dxfId="3" priority="1" operator="equal">
      <formula>"r"</formula>
    </cfRule>
    <cfRule type="cellIs" dxfId="2" priority="2" operator="equal">
      <formula>"a"</formula>
    </cfRule>
  </conditionalFormatting>
  <pageMargins left="0.7" right="0.7" top="0.75" bottom="0.75" header="0.3" footer="0.3"/>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8"/>
  <sheetViews>
    <sheetView view="pageBreakPreview" zoomScaleNormal="100" zoomScaleSheetLayoutView="100" workbookViewId="0">
      <selection activeCell="K2" sqref="K2"/>
    </sheetView>
  </sheetViews>
  <sheetFormatPr baseColWidth="10" defaultRowHeight="15" x14ac:dyDescent="0.2"/>
  <cols>
    <col min="1" max="1" width="8.109375" bestFit="1" customWidth="1"/>
    <col min="2" max="2" width="46.33203125" bestFit="1" customWidth="1"/>
    <col min="3" max="3" width="12.6640625" bestFit="1" customWidth="1"/>
    <col min="4" max="4" width="34.21875" bestFit="1" customWidth="1"/>
  </cols>
  <sheetData>
    <row r="1" spans="1:4" ht="75" x14ac:dyDescent="0.2">
      <c r="A1" s="168" t="s">
        <v>608</v>
      </c>
      <c r="B1" s="154" t="s">
        <v>613</v>
      </c>
      <c r="C1" s="168" t="s">
        <v>597</v>
      </c>
      <c r="D1" s="168" t="s">
        <v>586</v>
      </c>
    </row>
    <row r="2" spans="1:4" ht="60" x14ac:dyDescent="0.2">
      <c r="A2" s="42">
        <v>1</v>
      </c>
      <c r="B2" s="42" t="s">
        <v>606</v>
      </c>
      <c r="C2" s="143" t="s">
        <v>237</v>
      </c>
      <c r="D2" s="143" t="s">
        <v>588</v>
      </c>
    </row>
    <row r="3" spans="1:4" ht="45" x14ac:dyDescent="0.2">
      <c r="A3" s="42">
        <v>2</v>
      </c>
      <c r="B3" s="42" t="s">
        <v>610</v>
      </c>
      <c r="C3" s="143" t="s">
        <v>237</v>
      </c>
      <c r="D3" s="143" t="s">
        <v>588</v>
      </c>
    </row>
    <row r="4" spans="1:4" ht="45" x14ac:dyDescent="0.2">
      <c r="A4" s="42">
        <v>3</v>
      </c>
      <c r="B4" s="42" t="s">
        <v>611</v>
      </c>
      <c r="C4" s="143" t="s">
        <v>237</v>
      </c>
      <c r="D4" s="143" t="s">
        <v>588</v>
      </c>
    </row>
    <row r="5" spans="1:4" ht="105" x14ac:dyDescent="0.2">
      <c r="A5" s="42">
        <v>4</v>
      </c>
      <c r="B5" s="42" t="s">
        <v>609</v>
      </c>
      <c r="C5" s="143" t="s">
        <v>625</v>
      </c>
      <c r="D5" s="143" t="s">
        <v>629</v>
      </c>
    </row>
    <row r="6" spans="1:4" ht="165" x14ac:dyDescent="0.2">
      <c r="A6" s="42">
        <v>5</v>
      </c>
      <c r="B6" s="42" t="s">
        <v>607</v>
      </c>
      <c r="C6" s="143" t="s">
        <v>626</v>
      </c>
      <c r="D6" s="143" t="s">
        <v>630</v>
      </c>
    </row>
    <row r="7" spans="1:4" ht="45" x14ac:dyDescent="0.2">
      <c r="A7" s="42">
        <v>6</v>
      </c>
      <c r="B7" s="42" t="s">
        <v>612</v>
      </c>
      <c r="C7" s="143" t="s">
        <v>243</v>
      </c>
      <c r="D7" s="143" t="s">
        <v>589</v>
      </c>
    </row>
    <row r="8" spans="1:4" ht="105" x14ac:dyDescent="0.2">
      <c r="A8" s="42">
        <v>7</v>
      </c>
      <c r="B8" s="42" t="s">
        <v>614</v>
      </c>
      <c r="C8" s="143" t="s">
        <v>627</v>
      </c>
      <c r="D8" s="143" t="s">
        <v>593</v>
      </c>
    </row>
    <row r="9" spans="1:4" ht="45" x14ac:dyDescent="0.2">
      <c r="A9" s="42">
        <v>8</v>
      </c>
      <c r="B9" s="42" t="s">
        <v>615</v>
      </c>
      <c r="C9" s="143" t="s">
        <v>228</v>
      </c>
      <c r="D9" s="143" t="s">
        <v>631</v>
      </c>
    </row>
    <row r="10" spans="1:4" ht="45" x14ac:dyDescent="0.2">
      <c r="A10" s="42">
        <v>9</v>
      </c>
      <c r="B10" s="42" t="s">
        <v>616</v>
      </c>
      <c r="C10" s="155"/>
      <c r="D10" s="155"/>
    </row>
    <row r="11" spans="1:4" ht="60" x14ac:dyDescent="0.2">
      <c r="A11" s="42">
        <v>10</v>
      </c>
      <c r="B11" s="42" t="s">
        <v>617</v>
      </c>
      <c r="C11" s="143" t="s">
        <v>228</v>
      </c>
      <c r="D11" s="143" t="s">
        <v>631</v>
      </c>
    </row>
    <row r="12" spans="1:4" ht="60" x14ac:dyDescent="0.2">
      <c r="A12" s="42">
        <v>11</v>
      </c>
      <c r="B12" s="42" t="s">
        <v>619</v>
      </c>
      <c r="C12" s="143" t="s">
        <v>628</v>
      </c>
      <c r="D12" s="143" t="s">
        <v>605</v>
      </c>
    </row>
    <row r="13" spans="1:4" ht="60" x14ac:dyDescent="0.2">
      <c r="A13" s="42">
        <v>12</v>
      </c>
      <c r="B13" s="42" t="s">
        <v>620</v>
      </c>
      <c r="C13" s="143" t="s">
        <v>628</v>
      </c>
      <c r="D13" s="143" t="s">
        <v>605</v>
      </c>
    </row>
    <row r="14" spans="1:4" ht="45" x14ac:dyDescent="0.2">
      <c r="A14" s="42">
        <v>13</v>
      </c>
      <c r="B14" s="42" t="s">
        <v>621</v>
      </c>
      <c r="C14" s="143" t="s">
        <v>228</v>
      </c>
      <c r="D14" s="143" t="s">
        <v>631</v>
      </c>
    </row>
    <row r="15" spans="1:4" ht="45" x14ac:dyDescent="0.2">
      <c r="A15" s="42">
        <v>14</v>
      </c>
      <c r="B15" s="42" t="s">
        <v>618</v>
      </c>
      <c r="C15" s="143" t="s">
        <v>628</v>
      </c>
      <c r="D15" s="143" t="s">
        <v>605</v>
      </c>
    </row>
    <row r="16" spans="1:4" ht="45" x14ac:dyDescent="0.2">
      <c r="A16" s="42">
        <v>15</v>
      </c>
      <c r="B16" s="42" t="s">
        <v>622</v>
      </c>
      <c r="C16" s="143" t="s">
        <v>628</v>
      </c>
      <c r="D16" s="143" t="s">
        <v>605</v>
      </c>
    </row>
    <row r="17" spans="1:4" ht="105" x14ac:dyDescent="0.2">
      <c r="A17" s="42">
        <v>16</v>
      </c>
      <c r="B17" s="42" t="s">
        <v>623</v>
      </c>
      <c r="C17" s="143" t="s">
        <v>627</v>
      </c>
      <c r="D17" s="143" t="s">
        <v>629</v>
      </c>
    </row>
    <row r="18" spans="1:4" ht="30" x14ac:dyDescent="0.2">
      <c r="A18" s="42">
        <v>17</v>
      </c>
      <c r="B18" s="42" t="s">
        <v>624</v>
      </c>
      <c r="C18" s="155"/>
      <c r="D18" s="155"/>
    </row>
  </sheetData>
  <pageMargins left="0.7" right="0.7" top="0.75" bottom="0.75" header="0.3" footer="0.3"/>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1"/>
  <sheetViews>
    <sheetView view="pageBreakPreview" zoomScaleNormal="85" zoomScaleSheetLayoutView="100" workbookViewId="0">
      <selection activeCell="K2" sqref="K2"/>
    </sheetView>
  </sheetViews>
  <sheetFormatPr baseColWidth="10" defaultRowHeight="15" x14ac:dyDescent="0.2"/>
  <cols>
    <col min="1" max="1" width="8.44140625" style="41" bestFit="1" customWidth="1"/>
    <col min="2" max="2" width="33.77734375" style="41" customWidth="1"/>
    <col min="3" max="3" width="7.5546875" style="41" customWidth="1"/>
    <col min="4" max="4" width="8.44140625" style="41" bestFit="1" customWidth="1"/>
    <col min="5" max="5" width="33.77734375" style="41" customWidth="1"/>
    <col min="6" max="6" width="10.6640625" style="41" customWidth="1"/>
    <col min="7" max="7" width="11.5546875" style="40"/>
    <col min="8" max="16384" width="11.5546875" style="41"/>
  </cols>
  <sheetData>
    <row r="1" spans="1:7" ht="29.25" customHeight="1" x14ac:dyDescent="0.2">
      <c r="A1" s="170" t="s">
        <v>85</v>
      </c>
      <c r="B1" s="171">
        <v>43556</v>
      </c>
      <c r="C1" s="172" t="s">
        <v>74</v>
      </c>
      <c r="D1" s="170" t="s">
        <v>85</v>
      </c>
      <c r="E1" s="171">
        <v>43830</v>
      </c>
      <c r="F1" s="172" t="s">
        <v>74</v>
      </c>
      <c r="G1" s="172" t="s">
        <v>84</v>
      </c>
    </row>
    <row r="2" spans="1:7" ht="45" x14ac:dyDescent="0.2">
      <c r="A2" s="169">
        <v>1</v>
      </c>
      <c r="B2" s="42" t="s">
        <v>1</v>
      </c>
      <c r="C2" s="42">
        <f>+LEN(B2)</f>
        <v>112</v>
      </c>
      <c r="D2" s="169">
        <v>1</v>
      </c>
      <c r="E2" s="42" t="s">
        <v>1</v>
      </c>
      <c r="F2" s="42">
        <f>+LEN(E2)</f>
        <v>112</v>
      </c>
      <c r="G2" s="173" t="b">
        <f t="shared" ref="G2:G18" si="0">+IF(C2=F2,TRUE,FALSE)</f>
        <v>1</v>
      </c>
    </row>
    <row r="3" spans="1:7" ht="30" x14ac:dyDescent="0.2">
      <c r="A3" s="169">
        <v>2</v>
      </c>
      <c r="B3" s="42" t="s">
        <v>2</v>
      </c>
      <c r="C3" s="42">
        <f t="shared" ref="C3:C18" si="1">+LEN(B3)</f>
        <v>82</v>
      </c>
      <c r="D3" s="169">
        <v>2</v>
      </c>
      <c r="E3" s="42" t="s">
        <v>2</v>
      </c>
      <c r="F3" s="42">
        <f t="shared" ref="F3:F18" si="2">+LEN(E3)</f>
        <v>82</v>
      </c>
      <c r="G3" s="173" t="b">
        <f t="shared" si="0"/>
        <v>1</v>
      </c>
    </row>
    <row r="4" spans="1:7" ht="45" x14ac:dyDescent="0.2">
      <c r="A4" s="169">
        <v>3</v>
      </c>
      <c r="B4" s="42" t="s">
        <v>3</v>
      </c>
      <c r="C4" s="42">
        <f t="shared" si="1"/>
        <v>126</v>
      </c>
      <c r="D4" s="169">
        <v>3</v>
      </c>
      <c r="E4" s="42" t="s">
        <v>3</v>
      </c>
      <c r="F4" s="42">
        <f t="shared" si="2"/>
        <v>126</v>
      </c>
      <c r="G4" s="173" t="b">
        <f t="shared" si="0"/>
        <v>1</v>
      </c>
    </row>
    <row r="5" spans="1:7" ht="45" x14ac:dyDescent="0.2">
      <c r="A5" s="169">
        <v>4</v>
      </c>
      <c r="B5" s="42" t="s">
        <v>4</v>
      </c>
      <c r="C5" s="42">
        <f t="shared" si="1"/>
        <v>130</v>
      </c>
      <c r="D5" s="169">
        <v>4</v>
      </c>
      <c r="E5" s="42" t="s">
        <v>4</v>
      </c>
      <c r="F5" s="42">
        <f t="shared" si="2"/>
        <v>130</v>
      </c>
      <c r="G5" s="173" t="b">
        <f t="shared" si="0"/>
        <v>1</v>
      </c>
    </row>
    <row r="6" spans="1:7" ht="30" x14ac:dyDescent="0.2">
      <c r="A6" s="169">
        <v>5</v>
      </c>
      <c r="B6" s="42" t="s">
        <v>75</v>
      </c>
      <c r="C6" s="42">
        <f t="shared" si="1"/>
        <v>62</v>
      </c>
      <c r="D6" s="169">
        <v>5</v>
      </c>
      <c r="E6" s="42" t="s">
        <v>75</v>
      </c>
      <c r="F6" s="42">
        <f t="shared" si="2"/>
        <v>62</v>
      </c>
      <c r="G6" s="173" t="b">
        <f t="shared" si="0"/>
        <v>1</v>
      </c>
    </row>
    <row r="7" spans="1:7" ht="30" x14ac:dyDescent="0.2">
      <c r="A7" s="169">
        <v>6</v>
      </c>
      <c r="B7" s="42" t="s">
        <v>76</v>
      </c>
      <c r="C7" s="42">
        <f t="shared" si="1"/>
        <v>90</v>
      </c>
      <c r="D7" s="169">
        <v>6</v>
      </c>
      <c r="E7" s="42" t="s">
        <v>76</v>
      </c>
      <c r="F7" s="42">
        <f t="shared" si="2"/>
        <v>90</v>
      </c>
      <c r="G7" s="173" t="b">
        <f t="shared" si="0"/>
        <v>1</v>
      </c>
    </row>
    <row r="8" spans="1:7" ht="45" x14ac:dyDescent="0.2">
      <c r="A8" s="169">
        <v>7</v>
      </c>
      <c r="B8" s="42" t="s">
        <v>7</v>
      </c>
      <c r="C8" s="42">
        <f t="shared" si="1"/>
        <v>166</v>
      </c>
      <c r="D8" s="169">
        <v>7</v>
      </c>
      <c r="E8" s="42" t="s">
        <v>7</v>
      </c>
      <c r="F8" s="42">
        <f t="shared" si="2"/>
        <v>166</v>
      </c>
      <c r="G8" s="173" t="b">
        <f t="shared" si="0"/>
        <v>1</v>
      </c>
    </row>
    <row r="9" spans="1:7" ht="45" x14ac:dyDescent="0.2">
      <c r="A9" s="169">
        <v>8</v>
      </c>
      <c r="B9" s="42" t="s">
        <v>77</v>
      </c>
      <c r="C9" s="42">
        <f t="shared" si="1"/>
        <v>111</v>
      </c>
      <c r="D9" s="169">
        <v>8</v>
      </c>
      <c r="E9" s="42" t="s">
        <v>77</v>
      </c>
      <c r="F9" s="42">
        <f t="shared" si="2"/>
        <v>111</v>
      </c>
      <c r="G9" s="173" t="b">
        <f t="shared" si="0"/>
        <v>1</v>
      </c>
    </row>
    <row r="10" spans="1:7" ht="30" x14ac:dyDescent="0.2">
      <c r="A10" s="169"/>
      <c r="B10" s="42" t="s">
        <v>78</v>
      </c>
      <c r="C10" s="42">
        <f t="shared" si="1"/>
        <v>54</v>
      </c>
      <c r="D10" s="169">
        <v>9</v>
      </c>
      <c r="E10" s="42" t="s">
        <v>78</v>
      </c>
      <c r="F10" s="42">
        <f t="shared" si="2"/>
        <v>54</v>
      </c>
      <c r="G10" s="173" t="b">
        <f t="shared" si="0"/>
        <v>1</v>
      </c>
    </row>
    <row r="11" spans="1:7" ht="45" x14ac:dyDescent="0.2">
      <c r="A11" s="169"/>
      <c r="B11" s="42" t="s">
        <v>79</v>
      </c>
      <c r="C11" s="42">
        <f t="shared" si="1"/>
        <v>138</v>
      </c>
      <c r="D11" s="169">
        <v>10</v>
      </c>
      <c r="E11" s="42" t="s">
        <v>79</v>
      </c>
      <c r="F11" s="42">
        <f t="shared" si="2"/>
        <v>138</v>
      </c>
      <c r="G11" s="173" t="b">
        <f t="shared" si="0"/>
        <v>1</v>
      </c>
    </row>
    <row r="12" spans="1:7" ht="45" x14ac:dyDescent="0.2">
      <c r="A12" s="169"/>
      <c r="B12" s="42" t="s">
        <v>80</v>
      </c>
      <c r="C12" s="42">
        <f t="shared" si="1"/>
        <v>117</v>
      </c>
      <c r="D12" s="169">
        <v>11</v>
      </c>
      <c r="E12" s="42" t="s">
        <v>80</v>
      </c>
      <c r="F12" s="42">
        <f t="shared" si="2"/>
        <v>117</v>
      </c>
      <c r="G12" s="173" t="b">
        <f t="shared" si="0"/>
        <v>1</v>
      </c>
    </row>
    <row r="13" spans="1:7" x14ac:dyDescent="0.2">
      <c r="A13" s="169"/>
      <c r="B13" s="42" t="s">
        <v>9</v>
      </c>
      <c r="C13" s="42">
        <f t="shared" si="1"/>
        <v>55</v>
      </c>
      <c r="D13" s="169">
        <v>12</v>
      </c>
      <c r="E13" s="42" t="s">
        <v>9</v>
      </c>
      <c r="F13" s="42">
        <f t="shared" si="2"/>
        <v>55</v>
      </c>
      <c r="G13" s="173" t="b">
        <f t="shared" si="0"/>
        <v>1</v>
      </c>
    </row>
    <row r="14" spans="1:7" ht="30" x14ac:dyDescent="0.2">
      <c r="A14" s="169"/>
      <c r="B14" s="42" t="s">
        <v>10</v>
      </c>
      <c r="C14" s="42">
        <f t="shared" si="1"/>
        <v>75</v>
      </c>
      <c r="D14" s="169">
        <v>13</v>
      </c>
      <c r="E14" s="42" t="s">
        <v>10</v>
      </c>
      <c r="F14" s="42">
        <f t="shared" si="2"/>
        <v>75</v>
      </c>
      <c r="G14" s="173" t="b">
        <f t="shared" si="0"/>
        <v>1</v>
      </c>
    </row>
    <row r="15" spans="1:7" ht="30" x14ac:dyDescent="0.2">
      <c r="A15" s="169"/>
      <c r="B15" s="42" t="s">
        <v>11</v>
      </c>
      <c r="C15" s="42">
        <f t="shared" si="1"/>
        <v>65</v>
      </c>
      <c r="D15" s="169">
        <v>14</v>
      </c>
      <c r="E15" s="42" t="s">
        <v>11</v>
      </c>
      <c r="F15" s="42">
        <f t="shared" si="2"/>
        <v>65</v>
      </c>
      <c r="G15" s="173" t="b">
        <f t="shared" si="0"/>
        <v>1</v>
      </c>
    </row>
    <row r="16" spans="1:7" x14ac:dyDescent="0.2">
      <c r="A16" s="169"/>
      <c r="B16" s="42" t="s">
        <v>81</v>
      </c>
      <c r="C16" s="42">
        <f t="shared" si="1"/>
        <v>53</v>
      </c>
      <c r="D16" s="169">
        <v>15</v>
      </c>
      <c r="E16" s="42" t="s">
        <v>81</v>
      </c>
      <c r="F16" s="42">
        <f t="shared" si="2"/>
        <v>53</v>
      </c>
      <c r="G16" s="173" t="b">
        <f t="shared" si="0"/>
        <v>1</v>
      </c>
    </row>
    <row r="17" spans="1:7" ht="45" x14ac:dyDescent="0.2">
      <c r="A17" s="169"/>
      <c r="B17" s="42" t="s">
        <v>82</v>
      </c>
      <c r="C17" s="42">
        <f t="shared" si="1"/>
        <v>150</v>
      </c>
      <c r="D17" s="169">
        <v>16</v>
      </c>
      <c r="E17" s="42" t="s">
        <v>82</v>
      </c>
      <c r="F17" s="42">
        <f t="shared" si="2"/>
        <v>150</v>
      </c>
      <c r="G17" s="173" t="b">
        <f t="shared" si="0"/>
        <v>1</v>
      </c>
    </row>
    <row r="18" spans="1:7" ht="60" x14ac:dyDescent="0.2">
      <c r="A18" s="169"/>
      <c r="B18" s="42" t="s">
        <v>83</v>
      </c>
      <c r="C18" s="42">
        <f t="shared" si="1"/>
        <v>202</v>
      </c>
      <c r="D18" s="169">
        <v>17</v>
      </c>
      <c r="E18" s="42" t="s">
        <v>83</v>
      </c>
      <c r="F18" s="42">
        <f t="shared" si="2"/>
        <v>202</v>
      </c>
      <c r="G18" s="173" t="b">
        <f t="shared" si="0"/>
        <v>1</v>
      </c>
    </row>
    <row r="19" spans="1:7" x14ac:dyDescent="0.2">
      <c r="F19" s="39"/>
    </row>
    <row r="20" spans="1:7" x14ac:dyDescent="0.2">
      <c r="F20" s="39"/>
    </row>
    <row r="21" spans="1:7" x14ac:dyDescent="0.2">
      <c r="F21" s="39"/>
    </row>
  </sheetData>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0"/>
  <sheetViews>
    <sheetView topLeftCell="P1" zoomScale="70" zoomScaleNormal="70" workbookViewId="0">
      <selection activeCell="K2" sqref="K2"/>
    </sheetView>
  </sheetViews>
  <sheetFormatPr baseColWidth="10" defaultColWidth="8.77734375" defaultRowHeight="15" x14ac:dyDescent="0.2"/>
  <cols>
    <col min="1" max="1" width="12" customWidth="1"/>
    <col min="2" max="2" width="10.109375" customWidth="1"/>
    <col min="3" max="3" width="11" customWidth="1"/>
    <col min="4" max="4" width="11.109375" customWidth="1"/>
    <col min="5" max="5" width="23.21875" customWidth="1"/>
    <col min="6" max="6" width="22.5546875" customWidth="1"/>
    <col min="7" max="7" width="25.6640625" customWidth="1"/>
    <col min="8" max="8" width="28.5546875" customWidth="1"/>
    <col min="9" max="9" width="15.33203125" customWidth="1"/>
    <col min="10" max="10" width="11.5546875" customWidth="1"/>
    <col min="11" max="11" width="64.88671875" customWidth="1"/>
    <col min="12" max="15" width="15" customWidth="1"/>
    <col min="16" max="16" width="13.5546875" customWidth="1"/>
    <col min="17" max="18" width="11" customWidth="1"/>
    <col min="19" max="19" width="19.21875" customWidth="1"/>
    <col min="20" max="20" width="35.21875" customWidth="1"/>
    <col min="21" max="21" width="36.77734375" customWidth="1"/>
    <col min="22" max="22" width="35.21875" customWidth="1"/>
  </cols>
  <sheetData>
    <row r="1" spans="1:22" ht="93.75" customHeight="1" thickBot="1" x14ac:dyDescent="0.3">
      <c r="A1" s="227" t="s">
        <v>211</v>
      </c>
      <c r="B1" s="228"/>
      <c r="C1" s="228"/>
      <c r="D1" s="228"/>
      <c r="E1" s="228"/>
      <c r="F1" s="228"/>
      <c r="G1" s="228"/>
      <c r="H1" s="228"/>
      <c r="I1" s="228"/>
      <c r="J1" s="228"/>
      <c r="K1" s="228"/>
      <c r="L1" s="228"/>
      <c r="M1" s="228"/>
      <c r="N1" s="228"/>
      <c r="O1" s="228"/>
      <c r="P1" s="228"/>
      <c r="Q1" s="228"/>
      <c r="R1" s="228"/>
      <c r="S1" s="229"/>
      <c r="T1" s="47"/>
      <c r="U1" s="48" t="s">
        <v>212</v>
      </c>
      <c r="V1" s="49"/>
    </row>
    <row r="2" spans="1:22" s="56" customFormat="1" ht="63" customHeight="1" thickBot="1" x14ac:dyDescent="0.25">
      <c r="A2" s="51" t="s">
        <v>213</v>
      </c>
      <c r="B2" s="52" t="s">
        <v>214</v>
      </c>
      <c r="C2" s="52" t="s">
        <v>215</v>
      </c>
      <c r="D2" s="52" t="s">
        <v>216</v>
      </c>
      <c r="E2" s="52" t="s">
        <v>12</v>
      </c>
      <c r="F2" s="52" t="s">
        <v>13</v>
      </c>
      <c r="G2" s="52" t="s">
        <v>14</v>
      </c>
      <c r="H2" s="52" t="s">
        <v>86</v>
      </c>
      <c r="I2" s="52" t="s">
        <v>87</v>
      </c>
      <c r="J2" s="52" t="s">
        <v>134</v>
      </c>
      <c r="K2" s="52" t="s">
        <v>217</v>
      </c>
      <c r="L2" s="52" t="s">
        <v>15</v>
      </c>
      <c r="M2" s="52" t="s">
        <v>218</v>
      </c>
      <c r="N2" s="52" t="s">
        <v>219</v>
      </c>
      <c r="O2" s="52" t="s">
        <v>136</v>
      </c>
      <c r="P2" s="52" t="s">
        <v>220</v>
      </c>
      <c r="Q2" s="52" t="s">
        <v>16</v>
      </c>
      <c r="R2" s="52" t="s">
        <v>17</v>
      </c>
      <c r="S2" s="53" t="s">
        <v>221</v>
      </c>
      <c r="T2" s="54" t="s">
        <v>222</v>
      </c>
      <c r="U2" s="55" t="s">
        <v>223</v>
      </c>
      <c r="V2" s="55" t="s">
        <v>224</v>
      </c>
    </row>
    <row r="3" spans="1:22" s="50" customFormat="1" ht="84.75" customHeight="1" x14ac:dyDescent="0.25">
      <c r="A3" s="103">
        <v>1</v>
      </c>
      <c r="B3" s="73" t="s">
        <v>226</v>
      </c>
      <c r="C3" s="73" t="s">
        <v>227</v>
      </c>
      <c r="D3" s="91" t="s">
        <v>228</v>
      </c>
      <c r="E3" s="75" t="s">
        <v>0</v>
      </c>
      <c r="F3" s="76" t="s">
        <v>0</v>
      </c>
      <c r="G3" s="77" t="s">
        <v>1</v>
      </c>
      <c r="H3" s="77" t="s">
        <v>88</v>
      </c>
      <c r="I3" s="61">
        <v>43830</v>
      </c>
      <c r="J3" s="60">
        <v>1</v>
      </c>
      <c r="K3" s="71" t="s">
        <v>229</v>
      </c>
      <c r="L3" s="101">
        <v>0.25</v>
      </c>
      <c r="M3" s="101">
        <v>0.5</v>
      </c>
      <c r="N3" s="88">
        <v>0.75</v>
      </c>
      <c r="O3" s="101">
        <v>1</v>
      </c>
      <c r="P3" s="104" t="s">
        <v>230</v>
      </c>
      <c r="Q3" s="105">
        <v>43466</v>
      </c>
      <c r="R3" s="105">
        <v>43830</v>
      </c>
      <c r="S3" s="106" t="s">
        <v>231</v>
      </c>
      <c r="T3" s="107">
        <v>1</v>
      </c>
      <c r="U3" s="108" t="s">
        <v>187</v>
      </c>
      <c r="V3" s="109"/>
    </row>
    <row r="4" spans="1:22" s="50" customFormat="1" ht="238.5" customHeight="1" x14ac:dyDescent="0.25">
      <c r="A4" s="57"/>
      <c r="B4" s="58"/>
      <c r="C4" s="58"/>
      <c r="D4" s="78"/>
      <c r="E4" s="83"/>
      <c r="F4" s="110"/>
      <c r="G4" s="76" t="s">
        <v>2</v>
      </c>
      <c r="H4" s="63" t="s">
        <v>89</v>
      </c>
      <c r="I4" s="61">
        <v>43799</v>
      </c>
      <c r="J4" s="60">
        <v>0.4</v>
      </c>
      <c r="K4" s="62" t="s">
        <v>232</v>
      </c>
      <c r="L4" s="87">
        <v>0.2</v>
      </c>
      <c r="M4" s="87">
        <v>0.6</v>
      </c>
      <c r="N4" s="87">
        <v>0.7</v>
      </c>
      <c r="O4" s="87">
        <v>1</v>
      </c>
      <c r="P4" s="102" t="s">
        <v>230</v>
      </c>
      <c r="Q4" s="111">
        <v>43466</v>
      </c>
      <c r="R4" s="111">
        <v>43830</v>
      </c>
      <c r="S4" s="106" t="s">
        <v>231</v>
      </c>
      <c r="T4" s="230">
        <v>1</v>
      </c>
      <c r="U4" s="217" t="s">
        <v>188</v>
      </c>
      <c r="V4" s="233" t="s">
        <v>189</v>
      </c>
    </row>
    <row r="5" spans="1:22" s="50" customFormat="1" ht="96" customHeight="1" x14ac:dyDescent="0.25">
      <c r="A5" s="57"/>
      <c r="B5" s="58"/>
      <c r="C5" s="58"/>
      <c r="D5" s="78"/>
      <c r="E5" s="83"/>
      <c r="F5" s="110"/>
      <c r="G5" s="83"/>
      <c r="H5" s="59" t="s">
        <v>90</v>
      </c>
      <c r="I5" s="61">
        <v>43677</v>
      </c>
      <c r="J5" s="60">
        <v>0.1</v>
      </c>
      <c r="K5" s="79"/>
      <c r="L5" s="83"/>
      <c r="M5" s="83"/>
      <c r="N5" s="83"/>
      <c r="O5" s="83"/>
      <c r="P5" s="80"/>
      <c r="Q5" s="112"/>
      <c r="R5" s="112"/>
      <c r="S5" s="106" t="s">
        <v>231</v>
      </c>
      <c r="T5" s="231"/>
      <c r="U5" s="218"/>
      <c r="V5" s="234"/>
    </row>
    <row r="6" spans="1:22" s="50" customFormat="1" ht="81.75" customHeight="1" x14ac:dyDescent="0.25">
      <c r="A6" s="57"/>
      <c r="B6" s="58"/>
      <c r="C6" s="58"/>
      <c r="D6" s="78"/>
      <c r="E6" s="83"/>
      <c r="F6" s="96"/>
      <c r="G6" s="83"/>
      <c r="H6" s="84" t="s">
        <v>91</v>
      </c>
      <c r="I6" s="113">
        <v>43830</v>
      </c>
      <c r="J6" s="114">
        <v>0.1</v>
      </c>
      <c r="K6" s="79"/>
      <c r="L6" s="83"/>
      <c r="M6" s="83"/>
      <c r="N6" s="83"/>
      <c r="O6" s="83"/>
      <c r="P6" s="80"/>
      <c r="Q6" s="112"/>
      <c r="R6" s="112"/>
      <c r="S6" s="106" t="s">
        <v>231</v>
      </c>
      <c r="T6" s="231"/>
      <c r="U6" s="218"/>
      <c r="V6" s="234"/>
    </row>
    <row r="7" spans="1:22" s="50" customFormat="1" ht="57.75" customHeight="1" x14ac:dyDescent="0.25">
      <c r="A7" s="57"/>
      <c r="B7" s="58"/>
      <c r="C7" s="58"/>
      <c r="D7" s="78"/>
      <c r="E7" s="83"/>
      <c r="F7" s="110"/>
      <c r="G7" s="83"/>
      <c r="H7" s="84" t="s">
        <v>92</v>
      </c>
      <c r="I7" s="113">
        <v>43830</v>
      </c>
      <c r="J7" s="114">
        <v>0.1</v>
      </c>
      <c r="K7" s="79"/>
      <c r="L7" s="83"/>
      <c r="M7" s="83"/>
      <c r="N7" s="83"/>
      <c r="O7" s="83"/>
      <c r="P7" s="80"/>
      <c r="Q7" s="112"/>
      <c r="R7" s="112"/>
      <c r="S7" s="106" t="s">
        <v>231</v>
      </c>
      <c r="T7" s="231"/>
      <c r="U7" s="218"/>
      <c r="V7" s="234"/>
    </row>
    <row r="8" spans="1:22" s="50" customFormat="1" ht="55.5" customHeight="1" x14ac:dyDescent="0.25">
      <c r="A8" s="57"/>
      <c r="B8" s="58"/>
      <c r="C8" s="58"/>
      <c r="D8" s="78"/>
      <c r="E8" s="83"/>
      <c r="F8" s="110"/>
      <c r="G8" s="83"/>
      <c r="H8" s="84" t="s">
        <v>93</v>
      </c>
      <c r="I8" s="113">
        <v>43830</v>
      </c>
      <c r="J8" s="114">
        <v>0.1</v>
      </c>
      <c r="K8" s="79"/>
      <c r="L8" s="83"/>
      <c r="M8" s="83"/>
      <c r="N8" s="83"/>
      <c r="O8" s="83"/>
      <c r="P8" s="80"/>
      <c r="Q8" s="112"/>
      <c r="R8" s="112"/>
      <c r="S8" s="106" t="s">
        <v>231</v>
      </c>
      <c r="T8" s="231"/>
      <c r="U8" s="218"/>
      <c r="V8" s="234"/>
    </row>
    <row r="9" spans="1:22" s="50" customFormat="1" ht="58.5" customHeight="1" x14ac:dyDescent="0.25">
      <c r="A9" s="57"/>
      <c r="B9" s="58"/>
      <c r="C9" s="58"/>
      <c r="D9" s="78"/>
      <c r="E9" s="83"/>
      <c r="F9" s="110"/>
      <c r="G9" s="83"/>
      <c r="H9" s="84" t="s">
        <v>94</v>
      </c>
      <c r="I9" s="113">
        <v>43830</v>
      </c>
      <c r="J9" s="114">
        <v>0.1</v>
      </c>
      <c r="K9" s="79"/>
      <c r="L9" s="83"/>
      <c r="M9" s="83"/>
      <c r="N9" s="83"/>
      <c r="O9" s="83"/>
      <c r="P9" s="80"/>
      <c r="Q9" s="112"/>
      <c r="R9" s="112"/>
      <c r="S9" s="106" t="s">
        <v>231</v>
      </c>
      <c r="T9" s="231"/>
      <c r="U9" s="218"/>
      <c r="V9" s="234"/>
    </row>
    <row r="10" spans="1:22" s="50" customFormat="1" ht="58.5" customHeight="1" x14ac:dyDescent="0.25">
      <c r="A10" s="57"/>
      <c r="B10" s="58"/>
      <c r="C10" s="58"/>
      <c r="D10" s="78"/>
      <c r="E10" s="83"/>
      <c r="F10" s="96"/>
      <c r="G10" s="83"/>
      <c r="H10" s="84" t="s">
        <v>95</v>
      </c>
      <c r="I10" s="113">
        <v>43646</v>
      </c>
      <c r="J10" s="114">
        <v>0.05</v>
      </c>
      <c r="K10" s="79"/>
      <c r="L10" s="83"/>
      <c r="M10" s="83"/>
      <c r="N10" s="83"/>
      <c r="O10" s="83"/>
      <c r="P10" s="80"/>
      <c r="Q10" s="112"/>
      <c r="R10" s="112"/>
      <c r="S10" s="106" t="s">
        <v>231</v>
      </c>
      <c r="T10" s="231"/>
      <c r="U10" s="218"/>
      <c r="V10" s="234"/>
    </row>
    <row r="11" spans="1:22" s="50" customFormat="1" ht="51.75" customHeight="1" x14ac:dyDescent="0.25">
      <c r="A11" s="57"/>
      <c r="B11" s="58"/>
      <c r="C11" s="58"/>
      <c r="D11" s="78"/>
      <c r="E11" s="83"/>
      <c r="F11" s="96"/>
      <c r="G11" s="90"/>
      <c r="H11" s="84" t="s">
        <v>96</v>
      </c>
      <c r="I11" s="113">
        <v>43799</v>
      </c>
      <c r="J11" s="114">
        <v>0.05</v>
      </c>
      <c r="K11" s="82"/>
      <c r="L11" s="90"/>
      <c r="M11" s="90"/>
      <c r="N11" s="90"/>
      <c r="O11" s="90"/>
      <c r="P11" s="94"/>
      <c r="Q11" s="115"/>
      <c r="R11" s="115"/>
      <c r="S11" s="106" t="s">
        <v>231</v>
      </c>
      <c r="T11" s="232"/>
      <c r="U11" s="219"/>
      <c r="V11" s="235"/>
    </row>
    <row r="12" spans="1:22" s="50" customFormat="1" ht="71.25" customHeight="1" x14ac:dyDescent="0.25">
      <c r="A12" s="57"/>
      <c r="B12" s="58"/>
      <c r="C12" s="58"/>
      <c r="D12" s="78"/>
      <c r="E12" s="83"/>
      <c r="F12" s="99"/>
      <c r="G12" s="84" t="s">
        <v>3</v>
      </c>
      <c r="H12" s="84" t="s">
        <v>97</v>
      </c>
      <c r="I12" s="113">
        <v>43830</v>
      </c>
      <c r="J12" s="114">
        <v>1</v>
      </c>
      <c r="K12" s="71" t="s">
        <v>233</v>
      </c>
      <c r="L12" s="101">
        <v>0.25</v>
      </c>
      <c r="M12" s="101">
        <v>0.5</v>
      </c>
      <c r="N12" s="101">
        <v>0.75</v>
      </c>
      <c r="O12" s="101">
        <v>1</v>
      </c>
      <c r="P12" s="102" t="s">
        <v>230</v>
      </c>
      <c r="Q12" s="105">
        <v>43466</v>
      </c>
      <c r="R12" s="105">
        <v>43830</v>
      </c>
      <c r="S12" s="106" t="s">
        <v>231</v>
      </c>
      <c r="T12" s="107">
        <v>1</v>
      </c>
      <c r="U12" s="108" t="s">
        <v>190</v>
      </c>
      <c r="V12" s="116"/>
    </row>
    <row r="13" spans="1:22" s="50" customFormat="1" ht="80.25" customHeight="1" x14ac:dyDescent="0.25">
      <c r="A13" s="67"/>
      <c r="B13" s="68"/>
      <c r="C13" s="68"/>
      <c r="D13" s="89"/>
      <c r="E13" s="90"/>
      <c r="F13" s="98"/>
      <c r="G13" s="84" t="s">
        <v>4</v>
      </c>
      <c r="H13" s="84" t="s">
        <v>98</v>
      </c>
      <c r="I13" s="113">
        <v>43830</v>
      </c>
      <c r="J13" s="114">
        <v>1</v>
      </c>
      <c r="K13" s="71" t="s">
        <v>234</v>
      </c>
      <c r="L13" s="101">
        <v>0.25</v>
      </c>
      <c r="M13" s="101">
        <v>0.5</v>
      </c>
      <c r="N13" s="101">
        <v>0.75</v>
      </c>
      <c r="O13" s="101">
        <v>1</v>
      </c>
      <c r="P13" s="102" t="s">
        <v>230</v>
      </c>
      <c r="Q13" s="105">
        <v>43466</v>
      </c>
      <c r="R13" s="105">
        <v>43830</v>
      </c>
      <c r="S13" s="106" t="s">
        <v>231</v>
      </c>
      <c r="T13" s="107">
        <v>1</v>
      </c>
      <c r="U13" s="117" t="s">
        <v>191</v>
      </c>
      <c r="V13" s="118"/>
    </row>
    <row r="14" spans="1:22" s="50" customFormat="1" ht="183" customHeight="1" x14ac:dyDescent="0.25">
      <c r="A14" s="103">
        <v>1</v>
      </c>
      <c r="B14" s="73" t="s">
        <v>235</v>
      </c>
      <c r="C14" s="73" t="s">
        <v>236</v>
      </c>
      <c r="D14" s="91" t="s">
        <v>237</v>
      </c>
      <c r="E14" s="74" t="s">
        <v>99</v>
      </c>
      <c r="F14" s="66" t="s">
        <v>100</v>
      </c>
      <c r="G14" s="86" t="s">
        <v>75</v>
      </c>
      <c r="H14" s="84" t="s">
        <v>101</v>
      </c>
      <c r="I14" s="113">
        <v>43556</v>
      </c>
      <c r="J14" s="114">
        <v>0.3</v>
      </c>
      <c r="K14" s="62" t="s">
        <v>238</v>
      </c>
      <c r="L14" s="87">
        <v>0</v>
      </c>
      <c r="M14" s="87">
        <v>0.3</v>
      </c>
      <c r="N14" s="87">
        <v>1</v>
      </c>
      <c r="O14" s="87">
        <v>1</v>
      </c>
      <c r="P14" s="102" t="s">
        <v>230</v>
      </c>
      <c r="Q14" s="111">
        <v>43466</v>
      </c>
      <c r="R14" s="111">
        <v>43738</v>
      </c>
      <c r="S14" s="106" t="s">
        <v>231</v>
      </c>
      <c r="T14" s="220">
        <v>1</v>
      </c>
      <c r="U14" s="224" t="s">
        <v>192</v>
      </c>
      <c r="V14" s="223"/>
    </row>
    <row r="15" spans="1:22" s="50" customFormat="1" ht="48" customHeight="1" x14ac:dyDescent="0.25">
      <c r="A15" s="57"/>
      <c r="B15" s="58"/>
      <c r="C15" s="58"/>
      <c r="D15" s="78"/>
      <c r="E15" s="83"/>
      <c r="F15" s="110"/>
      <c r="G15" s="83"/>
      <c r="H15" s="84" t="s">
        <v>102</v>
      </c>
      <c r="I15" s="113">
        <v>43672</v>
      </c>
      <c r="J15" s="114">
        <v>0.25</v>
      </c>
      <c r="K15" s="79"/>
      <c r="L15" s="83"/>
      <c r="M15" s="83"/>
      <c r="N15" s="83"/>
      <c r="O15" s="83"/>
      <c r="P15" s="80"/>
      <c r="Q15" s="112"/>
      <c r="R15" s="112"/>
      <c r="S15" s="106" t="s">
        <v>231</v>
      </c>
      <c r="T15" s="220"/>
      <c r="U15" s="224"/>
      <c r="V15" s="223"/>
    </row>
    <row r="16" spans="1:22" s="50" customFormat="1" ht="48" customHeight="1" x14ac:dyDescent="0.25">
      <c r="A16" s="57"/>
      <c r="B16" s="58"/>
      <c r="C16" s="58"/>
      <c r="D16" s="78"/>
      <c r="E16" s="83"/>
      <c r="F16" s="66"/>
      <c r="G16" s="83"/>
      <c r="H16" s="84" t="s">
        <v>103</v>
      </c>
      <c r="I16" s="113">
        <v>43707</v>
      </c>
      <c r="J16" s="114">
        <v>0.25</v>
      </c>
      <c r="K16" s="79"/>
      <c r="L16" s="83"/>
      <c r="M16" s="83"/>
      <c r="N16" s="83"/>
      <c r="O16" s="83"/>
      <c r="P16" s="80"/>
      <c r="Q16" s="112"/>
      <c r="R16" s="112"/>
      <c r="S16" s="106" t="s">
        <v>231</v>
      </c>
      <c r="T16" s="220"/>
      <c r="U16" s="224"/>
      <c r="V16" s="223"/>
    </row>
    <row r="17" spans="1:22" s="50" customFormat="1" ht="48" customHeight="1" x14ac:dyDescent="0.25">
      <c r="A17" s="57"/>
      <c r="B17" s="58"/>
      <c r="C17" s="58"/>
      <c r="D17" s="78"/>
      <c r="E17" s="83"/>
      <c r="F17" s="110"/>
      <c r="G17" s="83"/>
      <c r="H17" s="84" t="s">
        <v>104</v>
      </c>
      <c r="I17" s="113">
        <v>43738</v>
      </c>
      <c r="J17" s="114">
        <v>0.1</v>
      </c>
      <c r="K17" s="79"/>
      <c r="L17" s="83"/>
      <c r="M17" s="83"/>
      <c r="N17" s="83"/>
      <c r="O17" s="83"/>
      <c r="P17" s="80"/>
      <c r="Q17" s="112"/>
      <c r="R17" s="112"/>
      <c r="S17" s="106" t="s">
        <v>231</v>
      </c>
      <c r="T17" s="220"/>
      <c r="U17" s="224"/>
      <c r="V17" s="223"/>
    </row>
    <row r="18" spans="1:22" s="50" customFormat="1" ht="48" customHeight="1" x14ac:dyDescent="0.25">
      <c r="A18" s="57"/>
      <c r="B18" s="58"/>
      <c r="C18" s="58"/>
      <c r="D18" s="78"/>
      <c r="E18" s="83"/>
      <c r="F18" s="110"/>
      <c r="G18" s="83"/>
      <c r="H18" s="86" t="s">
        <v>105</v>
      </c>
      <c r="I18" s="113">
        <v>43738</v>
      </c>
      <c r="J18" s="114">
        <v>0.1</v>
      </c>
      <c r="K18" s="82"/>
      <c r="L18" s="83"/>
      <c r="M18" s="83"/>
      <c r="N18" s="83"/>
      <c r="O18" s="83"/>
      <c r="P18" s="94"/>
      <c r="Q18" s="115"/>
      <c r="R18" s="115"/>
      <c r="S18" s="106" t="s">
        <v>231</v>
      </c>
      <c r="T18" s="220"/>
      <c r="U18" s="224"/>
      <c r="V18" s="223"/>
    </row>
    <row r="19" spans="1:22" s="50" customFormat="1" ht="56.25" customHeight="1" x14ac:dyDescent="0.25">
      <c r="A19" s="67"/>
      <c r="B19" s="68"/>
      <c r="C19" s="68"/>
      <c r="D19" s="89"/>
      <c r="E19" s="90"/>
      <c r="F19" s="69" t="s">
        <v>106</v>
      </c>
      <c r="G19" s="69" t="s">
        <v>76</v>
      </c>
      <c r="H19" s="69" t="s">
        <v>106</v>
      </c>
      <c r="I19" s="70">
        <v>43830</v>
      </c>
      <c r="J19" s="119">
        <v>1</v>
      </c>
      <c r="K19" s="71" t="s">
        <v>239</v>
      </c>
      <c r="L19" s="72">
        <v>0.9718</v>
      </c>
      <c r="M19" s="72">
        <v>0.9718</v>
      </c>
      <c r="N19" s="72">
        <v>0.9718</v>
      </c>
      <c r="O19" s="72">
        <v>1</v>
      </c>
      <c r="P19" s="62" t="s">
        <v>230</v>
      </c>
      <c r="Q19" s="111">
        <v>43466</v>
      </c>
      <c r="R19" s="111">
        <v>43830</v>
      </c>
      <c r="S19" s="106" t="s">
        <v>231</v>
      </c>
      <c r="T19" s="107">
        <v>0.94599999999999995</v>
      </c>
      <c r="U19" s="108" t="s">
        <v>193</v>
      </c>
      <c r="V19" s="108" t="s">
        <v>194</v>
      </c>
    </row>
    <row r="20" spans="1:22" s="50" customFormat="1" ht="145.5" customHeight="1" x14ac:dyDescent="0.25">
      <c r="A20" s="103" t="s">
        <v>240</v>
      </c>
      <c r="B20" s="73" t="s">
        <v>241</v>
      </c>
      <c r="C20" s="73" t="s">
        <v>242</v>
      </c>
      <c r="D20" s="91" t="s">
        <v>243</v>
      </c>
      <c r="E20" s="95" t="s">
        <v>5</v>
      </c>
      <c r="F20" s="86" t="s">
        <v>6</v>
      </c>
      <c r="G20" s="120" t="s">
        <v>7</v>
      </c>
      <c r="H20" s="84" t="s">
        <v>107</v>
      </c>
      <c r="I20" s="113">
        <v>43554</v>
      </c>
      <c r="J20" s="114">
        <v>0.25</v>
      </c>
      <c r="K20" s="81" t="s">
        <v>244</v>
      </c>
      <c r="L20" s="87">
        <v>0.25</v>
      </c>
      <c r="M20" s="87">
        <v>0.5</v>
      </c>
      <c r="N20" s="87">
        <v>0.75</v>
      </c>
      <c r="O20" s="87">
        <v>1</v>
      </c>
      <c r="P20" s="121"/>
      <c r="Q20" s="111">
        <v>43466</v>
      </c>
      <c r="R20" s="111">
        <v>43830</v>
      </c>
      <c r="S20" s="106" t="s">
        <v>231</v>
      </c>
      <c r="T20" s="220">
        <v>1</v>
      </c>
      <c r="U20" s="224" t="s">
        <v>195</v>
      </c>
      <c r="V20" s="225"/>
    </row>
    <row r="21" spans="1:22" s="50" customFormat="1" ht="66.75" customHeight="1" x14ac:dyDescent="0.25">
      <c r="A21" s="57"/>
      <c r="B21" s="58"/>
      <c r="C21" s="58"/>
      <c r="D21" s="78"/>
      <c r="E21" s="83"/>
      <c r="F21" s="99"/>
      <c r="G21" s="100"/>
      <c r="H21" s="84" t="s">
        <v>108</v>
      </c>
      <c r="I21" s="113">
        <v>43646</v>
      </c>
      <c r="J21" s="114">
        <v>0.25</v>
      </c>
      <c r="K21" s="92"/>
      <c r="L21" s="83"/>
      <c r="M21" s="83"/>
      <c r="N21" s="83"/>
      <c r="O21" s="83"/>
      <c r="P21" s="80"/>
      <c r="Q21" s="122"/>
      <c r="R21" s="122"/>
      <c r="S21" s="106" t="s">
        <v>231</v>
      </c>
      <c r="T21" s="220"/>
      <c r="U21" s="224"/>
      <c r="V21" s="225"/>
    </row>
    <row r="22" spans="1:22" s="50" customFormat="1" ht="66.75" customHeight="1" x14ac:dyDescent="0.25">
      <c r="A22" s="57"/>
      <c r="B22" s="58"/>
      <c r="C22" s="58"/>
      <c r="D22" s="78"/>
      <c r="E22" s="83"/>
      <c r="F22" s="64"/>
      <c r="G22" s="100"/>
      <c r="H22" s="84" t="s">
        <v>109</v>
      </c>
      <c r="I22" s="113">
        <v>43738</v>
      </c>
      <c r="J22" s="114">
        <v>0.25</v>
      </c>
      <c r="K22" s="92"/>
      <c r="L22" s="83"/>
      <c r="M22" s="83"/>
      <c r="N22" s="83"/>
      <c r="O22" s="83"/>
      <c r="P22" s="80"/>
      <c r="Q22" s="122"/>
      <c r="R22" s="122"/>
      <c r="S22" s="106" t="s">
        <v>231</v>
      </c>
      <c r="T22" s="220"/>
      <c r="U22" s="224"/>
      <c r="V22" s="225"/>
    </row>
    <row r="23" spans="1:22" s="50" customFormat="1" ht="66.75" customHeight="1" x14ac:dyDescent="0.25">
      <c r="A23" s="57"/>
      <c r="B23" s="58"/>
      <c r="C23" s="58"/>
      <c r="D23" s="78"/>
      <c r="E23" s="83"/>
      <c r="F23" s="64"/>
      <c r="G23" s="100"/>
      <c r="H23" s="84" t="s">
        <v>110</v>
      </c>
      <c r="I23" s="113">
        <v>43829</v>
      </c>
      <c r="J23" s="114">
        <v>0.25</v>
      </c>
      <c r="K23" s="93"/>
      <c r="L23" s="90"/>
      <c r="M23" s="90"/>
      <c r="N23" s="90"/>
      <c r="O23" s="90"/>
      <c r="P23" s="94"/>
      <c r="Q23" s="123"/>
      <c r="R23" s="123"/>
      <c r="S23" s="106" t="s">
        <v>231</v>
      </c>
      <c r="T23" s="220"/>
      <c r="U23" s="224"/>
      <c r="V23" s="225"/>
    </row>
    <row r="24" spans="1:22" s="50" customFormat="1" ht="236.25" customHeight="1" x14ac:dyDescent="0.25">
      <c r="A24" s="57"/>
      <c r="B24" s="58"/>
      <c r="C24" s="58"/>
      <c r="D24" s="78"/>
      <c r="E24" s="83"/>
      <c r="F24" s="64"/>
      <c r="G24" s="120" t="s">
        <v>77</v>
      </c>
      <c r="H24" s="86" t="s">
        <v>111</v>
      </c>
      <c r="I24" s="113">
        <v>43585</v>
      </c>
      <c r="J24" s="114">
        <v>0.1</v>
      </c>
      <c r="K24" s="81" t="s">
        <v>245</v>
      </c>
      <c r="L24" s="87">
        <v>0</v>
      </c>
      <c r="M24" s="87">
        <v>0.3</v>
      </c>
      <c r="N24" s="87">
        <v>0.5</v>
      </c>
      <c r="O24" s="87">
        <v>1</v>
      </c>
      <c r="P24" s="102" t="s">
        <v>230</v>
      </c>
      <c r="Q24" s="111">
        <v>43466</v>
      </c>
      <c r="R24" s="111">
        <v>43830</v>
      </c>
      <c r="S24" s="106" t="s">
        <v>231</v>
      </c>
      <c r="T24" s="220">
        <v>0.5</v>
      </c>
      <c r="U24" s="226" t="s">
        <v>196</v>
      </c>
      <c r="V24" s="221" t="s">
        <v>197</v>
      </c>
    </row>
    <row r="25" spans="1:22" s="50" customFormat="1" ht="49.5" customHeight="1" x14ac:dyDescent="0.25">
      <c r="A25" s="57"/>
      <c r="B25" s="58"/>
      <c r="C25" s="58"/>
      <c r="D25" s="78"/>
      <c r="E25" s="83"/>
      <c r="F25" s="99"/>
      <c r="G25" s="124"/>
      <c r="H25" s="86" t="s">
        <v>112</v>
      </c>
      <c r="I25" s="113">
        <v>43707</v>
      </c>
      <c r="J25" s="114">
        <v>0.1</v>
      </c>
      <c r="K25" s="79"/>
      <c r="L25" s="83"/>
      <c r="M25" s="83"/>
      <c r="N25" s="83"/>
      <c r="O25" s="83"/>
      <c r="P25" s="80"/>
      <c r="Q25" s="122"/>
      <c r="R25" s="122"/>
      <c r="S25" s="106" t="s">
        <v>231</v>
      </c>
      <c r="T25" s="220"/>
      <c r="U25" s="224"/>
      <c r="V25" s="222"/>
    </row>
    <row r="26" spans="1:22" s="50" customFormat="1" ht="49.5" customHeight="1" x14ac:dyDescent="0.25">
      <c r="A26" s="57"/>
      <c r="B26" s="58"/>
      <c r="C26" s="58"/>
      <c r="D26" s="78"/>
      <c r="E26" s="83"/>
      <c r="F26" s="99"/>
      <c r="G26" s="124"/>
      <c r="H26" s="86" t="s">
        <v>113</v>
      </c>
      <c r="I26" s="113">
        <v>43829</v>
      </c>
      <c r="J26" s="114">
        <v>0.1</v>
      </c>
      <c r="K26" s="79"/>
      <c r="L26" s="83"/>
      <c r="M26" s="83"/>
      <c r="N26" s="83"/>
      <c r="O26" s="83"/>
      <c r="P26" s="80"/>
      <c r="Q26" s="122"/>
      <c r="R26" s="122"/>
      <c r="S26" s="106" t="s">
        <v>231</v>
      </c>
      <c r="T26" s="220"/>
      <c r="U26" s="224"/>
      <c r="V26" s="222"/>
    </row>
    <row r="27" spans="1:22" s="50" customFormat="1" ht="49.5" customHeight="1" x14ac:dyDescent="0.25">
      <c r="A27" s="57"/>
      <c r="B27" s="58"/>
      <c r="C27" s="58"/>
      <c r="D27" s="78"/>
      <c r="E27" s="83"/>
      <c r="F27" s="99"/>
      <c r="G27" s="124"/>
      <c r="H27" s="86" t="s">
        <v>114</v>
      </c>
      <c r="I27" s="113">
        <v>43585</v>
      </c>
      <c r="J27" s="114">
        <v>0.1</v>
      </c>
      <c r="K27" s="79"/>
      <c r="L27" s="83"/>
      <c r="M27" s="83"/>
      <c r="N27" s="83"/>
      <c r="O27" s="83"/>
      <c r="P27" s="80"/>
      <c r="Q27" s="122"/>
      <c r="R27" s="122"/>
      <c r="S27" s="106" t="s">
        <v>231</v>
      </c>
      <c r="T27" s="220"/>
      <c r="U27" s="224"/>
      <c r="V27" s="222"/>
    </row>
    <row r="28" spans="1:22" s="50" customFormat="1" ht="49.5" customHeight="1" x14ac:dyDescent="0.25">
      <c r="A28" s="57"/>
      <c r="B28" s="58"/>
      <c r="C28" s="58"/>
      <c r="D28" s="78"/>
      <c r="E28" s="83"/>
      <c r="F28" s="99"/>
      <c r="G28" s="124"/>
      <c r="H28" s="86" t="s">
        <v>115</v>
      </c>
      <c r="I28" s="113">
        <v>43707</v>
      </c>
      <c r="J28" s="114">
        <v>0.1</v>
      </c>
      <c r="K28" s="79"/>
      <c r="L28" s="83"/>
      <c r="M28" s="83"/>
      <c r="N28" s="83"/>
      <c r="O28" s="83"/>
      <c r="P28" s="80"/>
      <c r="Q28" s="122"/>
      <c r="R28" s="122"/>
      <c r="S28" s="106" t="s">
        <v>231</v>
      </c>
      <c r="T28" s="220"/>
      <c r="U28" s="224"/>
      <c r="V28" s="222"/>
    </row>
    <row r="29" spans="1:22" s="50" customFormat="1" ht="58.5" customHeight="1" x14ac:dyDescent="0.25">
      <c r="A29" s="57"/>
      <c r="B29" s="58"/>
      <c r="C29" s="58"/>
      <c r="D29" s="78"/>
      <c r="E29" s="83"/>
      <c r="F29" s="99"/>
      <c r="G29" s="124"/>
      <c r="H29" s="86" t="s">
        <v>116</v>
      </c>
      <c r="I29" s="113">
        <v>43829</v>
      </c>
      <c r="J29" s="114">
        <v>0.1</v>
      </c>
      <c r="K29" s="79"/>
      <c r="L29" s="83"/>
      <c r="M29" s="83"/>
      <c r="N29" s="83"/>
      <c r="O29" s="83"/>
      <c r="P29" s="80"/>
      <c r="Q29" s="122"/>
      <c r="R29" s="122"/>
      <c r="S29" s="106" t="s">
        <v>231</v>
      </c>
      <c r="T29" s="220"/>
      <c r="U29" s="224"/>
      <c r="V29" s="222"/>
    </row>
    <row r="30" spans="1:22" s="50" customFormat="1" ht="58.5" customHeight="1" x14ac:dyDescent="0.25">
      <c r="A30" s="57"/>
      <c r="B30" s="58"/>
      <c r="C30" s="58"/>
      <c r="D30" s="78"/>
      <c r="E30" s="83"/>
      <c r="F30" s="99"/>
      <c r="G30" s="124"/>
      <c r="H30" s="86" t="s">
        <v>117</v>
      </c>
      <c r="I30" s="113">
        <v>43585</v>
      </c>
      <c r="J30" s="114">
        <v>0.1</v>
      </c>
      <c r="K30" s="79"/>
      <c r="L30" s="83"/>
      <c r="M30" s="83"/>
      <c r="N30" s="83"/>
      <c r="O30" s="83"/>
      <c r="P30" s="80"/>
      <c r="Q30" s="122"/>
      <c r="R30" s="122"/>
      <c r="S30" s="106" t="s">
        <v>231</v>
      </c>
      <c r="T30" s="220"/>
      <c r="U30" s="224"/>
      <c r="V30" s="222"/>
    </row>
    <row r="31" spans="1:22" s="50" customFormat="1" ht="58.5" customHeight="1" x14ac:dyDescent="0.25">
      <c r="A31" s="57"/>
      <c r="B31" s="58"/>
      <c r="C31" s="58"/>
      <c r="D31" s="78"/>
      <c r="E31" s="83"/>
      <c r="F31" s="99"/>
      <c r="G31" s="124"/>
      <c r="H31" s="86" t="s">
        <v>118</v>
      </c>
      <c r="I31" s="113">
        <v>43707</v>
      </c>
      <c r="J31" s="114">
        <v>0.1</v>
      </c>
      <c r="K31" s="79"/>
      <c r="L31" s="83"/>
      <c r="M31" s="83"/>
      <c r="N31" s="83"/>
      <c r="O31" s="83"/>
      <c r="P31" s="80"/>
      <c r="Q31" s="122"/>
      <c r="R31" s="122"/>
      <c r="S31" s="106" t="s">
        <v>231</v>
      </c>
      <c r="T31" s="220"/>
      <c r="U31" s="224"/>
      <c r="V31" s="222"/>
    </row>
    <row r="32" spans="1:22" s="50" customFormat="1" ht="58.5" customHeight="1" x14ac:dyDescent="0.25">
      <c r="A32" s="57"/>
      <c r="B32" s="58"/>
      <c r="C32" s="58"/>
      <c r="D32" s="78"/>
      <c r="E32" s="83"/>
      <c r="F32" s="98"/>
      <c r="G32" s="125"/>
      <c r="H32" s="86" t="s">
        <v>119</v>
      </c>
      <c r="I32" s="113">
        <v>43829</v>
      </c>
      <c r="J32" s="114">
        <v>0.2</v>
      </c>
      <c r="K32" s="82"/>
      <c r="L32" s="90"/>
      <c r="M32" s="90"/>
      <c r="N32" s="90"/>
      <c r="O32" s="90"/>
      <c r="P32" s="94"/>
      <c r="Q32" s="123"/>
      <c r="R32" s="123"/>
      <c r="S32" s="106" t="s">
        <v>231</v>
      </c>
      <c r="T32" s="220"/>
      <c r="U32" s="224"/>
      <c r="V32" s="222"/>
    </row>
    <row r="33" spans="1:22" s="50" customFormat="1" ht="62.25" customHeight="1" x14ac:dyDescent="0.25">
      <c r="A33" s="67"/>
      <c r="B33" s="68"/>
      <c r="C33" s="68"/>
      <c r="D33" s="89"/>
      <c r="E33" s="90"/>
      <c r="F33" s="126" t="s">
        <v>120</v>
      </c>
      <c r="G33" s="126" t="s">
        <v>78</v>
      </c>
      <c r="H33" s="69" t="s">
        <v>120</v>
      </c>
      <c r="I33" s="70">
        <v>43830</v>
      </c>
      <c r="J33" s="119">
        <v>1</v>
      </c>
      <c r="K33" s="71" t="s">
        <v>246</v>
      </c>
      <c r="L33" s="72">
        <v>0.83</v>
      </c>
      <c r="M33" s="72">
        <v>0.83</v>
      </c>
      <c r="N33" s="72">
        <v>0.83</v>
      </c>
      <c r="O33" s="72">
        <v>1</v>
      </c>
      <c r="P33" s="62" t="s">
        <v>230</v>
      </c>
      <c r="Q33" s="111">
        <v>43466</v>
      </c>
      <c r="R33" s="111">
        <v>43830</v>
      </c>
      <c r="S33" s="106" t="s">
        <v>231</v>
      </c>
      <c r="T33" s="107">
        <v>0.95</v>
      </c>
      <c r="U33" s="127" t="s">
        <v>198</v>
      </c>
      <c r="V33" s="128"/>
    </row>
    <row r="34" spans="1:22" s="50" customFormat="1" ht="72" customHeight="1" x14ac:dyDescent="0.25">
      <c r="A34" s="103" t="s">
        <v>240</v>
      </c>
      <c r="B34" s="73" t="s">
        <v>247</v>
      </c>
      <c r="C34" s="73" t="s">
        <v>248</v>
      </c>
      <c r="D34" s="91" t="s">
        <v>249</v>
      </c>
      <c r="E34" s="95" t="s">
        <v>121</v>
      </c>
      <c r="F34" s="86" t="s">
        <v>121</v>
      </c>
      <c r="G34" s="86" t="s">
        <v>79</v>
      </c>
      <c r="H34" s="86" t="s">
        <v>122</v>
      </c>
      <c r="I34" s="113">
        <v>43617</v>
      </c>
      <c r="J34" s="85">
        <v>0.5</v>
      </c>
      <c r="K34" s="62" t="s">
        <v>250</v>
      </c>
      <c r="L34" s="87">
        <v>0</v>
      </c>
      <c r="M34" s="87">
        <v>0.5</v>
      </c>
      <c r="N34" s="87">
        <v>0.5</v>
      </c>
      <c r="O34" s="87">
        <v>1</v>
      </c>
      <c r="P34" s="102" t="s">
        <v>230</v>
      </c>
      <c r="Q34" s="111">
        <v>43466</v>
      </c>
      <c r="R34" s="111">
        <v>43830</v>
      </c>
      <c r="S34" s="106" t="s">
        <v>231</v>
      </c>
      <c r="T34" s="220">
        <v>1</v>
      </c>
      <c r="U34" s="221" t="s">
        <v>199</v>
      </c>
      <c r="V34" s="223"/>
    </row>
    <row r="35" spans="1:22" s="50" customFormat="1" ht="68.25" customHeight="1" x14ac:dyDescent="0.25">
      <c r="A35" s="57"/>
      <c r="B35" s="58"/>
      <c r="C35" s="58"/>
      <c r="D35" s="78"/>
      <c r="E35" s="83"/>
      <c r="F35" s="99"/>
      <c r="G35" s="97"/>
      <c r="H35" s="86" t="s">
        <v>123</v>
      </c>
      <c r="I35" s="113">
        <v>43830</v>
      </c>
      <c r="J35" s="85">
        <v>0.5</v>
      </c>
      <c r="K35" s="82"/>
      <c r="L35" s="90"/>
      <c r="M35" s="90"/>
      <c r="N35" s="90"/>
      <c r="O35" s="90"/>
      <c r="P35" s="94"/>
      <c r="Q35" s="123"/>
      <c r="R35" s="123"/>
      <c r="S35" s="106" t="s">
        <v>231</v>
      </c>
      <c r="T35" s="220"/>
      <c r="U35" s="222"/>
      <c r="V35" s="223"/>
    </row>
    <row r="36" spans="1:22" s="50" customFormat="1" ht="84" x14ac:dyDescent="0.25">
      <c r="A36" s="57"/>
      <c r="B36" s="58"/>
      <c r="C36" s="58"/>
      <c r="D36" s="78"/>
      <c r="E36" s="83"/>
      <c r="F36" s="99"/>
      <c r="G36" s="86" t="s">
        <v>80</v>
      </c>
      <c r="H36" s="86" t="s">
        <v>124</v>
      </c>
      <c r="I36" s="113">
        <v>43616</v>
      </c>
      <c r="J36" s="85">
        <v>0.2</v>
      </c>
      <c r="K36" s="62" t="s">
        <v>251</v>
      </c>
      <c r="L36" s="87">
        <v>0</v>
      </c>
      <c r="M36" s="87">
        <v>0.2</v>
      </c>
      <c r="N36" s="87">
        <v>0.2</v>
      </c>
      <c r="O36" s="87">
        <v>1</v>
      </c>
      <c r="P36" s="102" t="s">
        <v>230</v>
      </c>
      <c r="Q36" s="111">
        <v>43466</v>
      </c>
      <c r="R36" s="111">
        <v>43830</v>
      </c>
      <c r="S36" s="106" t="s">
        <v>231</v>
      </c>
      <c r="T36" s="220">
        <v>1</v>
      </c>
      <c r="U36" s="223" t="s">
        <v>200</v>
      </c>
      <c r="V36" s="223"/>
    </row>
    <row r="37" spans="1:22" s="50" customFormat="1" ht="54" customHeight="1" x14ac:dyDescent="0.25">
      <c r="A37" s="67"/>
      <c r="B37" s="68"/>
      <c r="C37" s="68"/>
      <c r="D37" s="89"/>
      <c r="E37" s="90"/>
      <c r="F37" s="98"/>
      <c r="G37" s="97"/>
      <c r="H37" s="84" t="s">
        <v>125</v>
      </c>
      <c r="I37" s="113">
        <v>43830</v>
      </c>
      <c r="J37" s="85">
        <v>0.8</v>
      </c>
      <c r="K37" s="82"/>
      <c r="L37" s="90"/>
      <c r="M37" s="90"/>
      <c r="N37" s="90"/>
      <c r="O37" s="90"/>
      <c r="P37" s="94"/>
      <c r="Q37" s="123"/>
      <c r="R37" s="123"/>
      <c r="S37" s="106" t="s">
        <v>231</v>
      </c>
      <c r="T37" s="220"/>
      <c r="U37" s="223"/>
      <c r="V37" s="223"/>
    </row>
    <row r="38" spans="1:22" s="50" customFormat="1" ht="120" customHeight="1" x14ac:dyDescent="0.25">
      <c r="A38" s="129">
        <v>1</v>
      </c>
      <c r="B38" s="130" t="s">
        <v>225</v>
      </c>
      <c r="C38" s="131" t="s">
        <v>252</v>
      </c>
      <c r="D38" s="102" t="s">
        <v>253</v>
      </c>
      <c r="E38" s="86" t="s">
        <v>8</v>
      </c>
      <c r="F38" s="86" t="s">
        <v>8</v>
      </c>
      <c r="G38" s="132" t="s">
        <v>9</v>
      </c>
      <c r="H38" s="84" t="s">
        <v>126</v>
      </c>
      <c r="I38" s="133">
        <v>43830</v>
      </c>
      <c r="J38" s="134">
        <v>0.4</v>
      </c>
      <c r="K38" s="62" t="s">
        <v>254</v>
      </c>
      <c r="L38" s="87">
        <v>0.05</v>
      </c>
      <c r="M38" s="87">
        <v>0.15</v>
      </c>
      <c r="N38" s="87">
        <v>0.3</v>
      </c>
      <c r="O38" s="87">
        <v>1</v>
      </c>
      <c r="P38" s="102" t="s">
        <v>230</v>
      </c>
      <c r="Q38" s="111">
        <v>43466</v>
      </c>
      <c r="R38" s="111">
        <v>43830</v>
      </c>
      <c r="S38" s="106" t="s">
        <v>231</v>
      </c>
      <c r="T38" s="214">
        <v>0.83</v>
      </c>
      <c r="U38" s="217" t="s">
        <v>201</v>
      </c>
      <c r="V38" s="217" t="s">
        <v>202</v>
      </c>
    </row>
    <row r="39" spans="1:22" s="50" customFormat="1" ht="55.5" customHeight="1" x14ac:dyDescent="0.25">
      <c r="A39" s="57"/>
      <c r="B39" s="58"/>
      <c r="C39" s="58"/>
      <c r="D39" s="78"/>
      <c r="E39" s="83"/>
      <c r="F39" s="99"/>
      <c r="G39" s="135"/>
      <c r="H39" s="84" t="s">
        <v>127</v>
      </c>
      <c r="I39" s="133">
        <v>43830</v>
      </c>
      <c r="J39" s="134">
        <v>0.4</v>
      </c>
      <c r="K39" s="79"/>
      <c r="L39" s="83"/>
      <c r="M39" s="83"/>
      <c r="N39" s="83"/>
      <c r="O39" s="83"/>
      <c r="P39" s="80"/>
      <c r="Q39" s="122"/>
      <c r="R39" s="122"/>
      <c r="S39" s="106" t="s">
        <v>231</v>
      </c>
      <c r="T39" s="215"/>
      <c r="U39" s="218"/>
      <c r="V39" s="218"/>
    </row>
    <row r="40" spans="1:22" s="50" customFormat="1" ht="63.75" customHeight="1" x14ac:dyDescent="0.25">
      <c r="A40" s="57"/>
      <c r="B40" s="58"/>
      <c r="C40" s="58"/>
      <c r="D40" s="78"/>
      <c r="E40" s="83"/>
      <c r="F40" s="99"/>
      <c r="G40" s="136"/>
      <c r="H40" s="84" t="s">
        <v>128</v>
      </c>
      <c r="I40" s="133">
        <v>43830</v>
      </c>
      <c r="J40" s="134">
        <v>0.2</v>
      </c>
      <c r="K40" s="82"/>
      <c r="L40" s="90"/>
      <c r="M40" s="90"/>
      <c r="N40" s="90"/>
      <c r="O40" s="90"/>
      <c r="P40" s="94"/>
      <c r="Q40" s="123"/>
      <c r="R40" s="123"/>
      <c r="S40" s="106" t="s">
        <v>231</v>
      </c>
      <c r="T40" s="216"/>
      <c r="U40" s="219"/>
      <c r="V40" s="219"/>
    </row>
    <row r="41" spans="1:22" s="50" customFormat="1" ht="123.75" customHeight="1" x14ac:dyDescent="0.25">
      <c r="A41" s="57"/>
      <c r="B41" s="58"/>
      <c r="C41" s="58"/>
      <c r="D41" s="78"/>
      <c r="E41" s="83"/>
      <c r="F41" s="99"/>
      <c r="G41" s="86" t="s">
        <v>10</v>
      </c>
      <c r="H41" s="84" t="s">
        <v>129</v>
      </c>
      <c r="I41" s="133">
        <v>43830</v>
      </c>
      <c r="J41" s="134">
        <v>0.4</v>
      </c>
      <c r="K41" s="62" t="s">
        <v>255</v>
      </c>
      <c r="L41" s="87">
        <v>0.09</v>
      </c>
      <c r="M41" s="87">
        <v>0.09</v>
      </c>
      <c r="N41" s="87">
        <v>0.55000000000000004</v>
      </c>
      <c r="O41" s="87">
        <v>1</v>
      </c>
      <c r="P41" s="102" t="s">
        <v>230</v>
      </c>
      <c r="Q41" s="111">
        <v>43466</v>
      </c>
      <c r="R41" s="111">
        <v>43830</v>
      </c>
      <c r="S41" s="106" t="s">
        <v>231</v>
      </c>
      <c r="T41" s="214">
        <v>1</v>
      </c>
      <c r="U41" s="217" t="s">
        <v>203</v>
      </c>
      <c r="V41" s="217" t="s">
        <v>204</v>
      </c>
    </row>
    <row r="42" spans="1:22" s="50" customFormat="1" ht="57.75" customHeight="1" x14ac:dyDescent="0.25">
      <c r="A42" s="57"/>
      <c r="B42" s="58"/>
      <c r="C42" s="58"/>
      <c r="D42" s="78"/>
      <c r="E42" s="83"/>
      <c r="F42" s="99"/>
      <c r="G42" s="64"/>
      <c r="H42" s="84" t="s">
        <v>127</v>
      </c>
      <c r="I42" s="133">
        <v>43830</v>
      </c>
      <c r="J42" s="134">
        <v>0.4</v>
      </c>
      <c r="K42" s="79"/>
      <c r="L42" s="83"/>
      <c r="M42" s="83"/>
      <c r="N42" s="83"/>
      <c r="O42" s="83"/>
      <c r="P42" s="80"/>
      <c r="Q42" s="122"/>
      <c r="R42" s="122"/>
      <c r="S42" s="106" t="s">
        <v>231</v>
      </c>
      <c r="T42" s="215"/>
      <c r="U42" s="218"/>
      <c r="V42" s="218"/>
    </row>
    <row r="43" spans="1:22" s="50" customFormat="1" ht="69.75" customHeight="1" x14ac:dyDescent="0.25">
      <c r="A43" s="57"/>
      <c r="B43" s="58"/>
      <c r="C43" s="58"/>
      <c r="D43" s="78"/>
      <c r="E43" s="83"/>
      <c r="F43" s="99"/>
      <c r="G43" s="65"/>
      <c r="H43" s="84" t="s">
        <v>128</v>
      </c>
      <c r="I43" s="133">
        <v>43830</v>
      </c>
      <c r="J43" s="134">
        <v>0.2</v>
      </c>
      <c r="K43" s="82"/>
      <c r="L43" s="90"/>
      <c r="M43" s="90"/>
      <c r="N43" s="90"/>
      <c r="O43" s="90"/>
      <c r="P43" s="94"/>
      <c r="Q43" s="123"/>
      <c r="R43" s="123"/>
      <c r="S43" s="106" t="s">
        <v>231</v>
      </c>
      <c r="T43" s="216"/>
      <c r="U43" s="219"/>
      <c r="V43" s="219"/>
    </row>
    <row r="44" spans="1:22" s="50" customFormat="1" ht="187.5" customHeight="1" x14ac:dyDescent="0.25">
      <c r="A44" s="57"/>
      <c r="B44" s="58"/>
      <c r="C44" s="58"/>
      <c r="D44" s="78"/>
      <c r="E44" s="83"/>
      <c r="F44" s="99"/>
      <c r="G44" s="86" t="s">
        <v>11</v>
      </c>
      <c r="H44" s="84" t="s">
        <v>129</v>
      </c>
      <c r="I44" s="133">
        <v>43830</v>
      </c>
      <c r="J44" s="134">
        <v>0.4</v>
      </c>
      <c r="K44" s="62" t="s">
        <v>256</v>
      </c>
      <c r="L44" s="87">
        <v>0.05</v>
      </c>
      <c r="M44" s="87">
        <v>0.15</v>
      </c>
      <c r="N44" s="87">
        <v>0.3</v>
      </c>
      <c r="O44" s="87">
        <v>1</v>
      </c>
      <c r="P44" s="102" t="s">
        <v>230</v>
      </c>
      <c r="Q44" s="111">
        <v>43466</v>
      </c>
      <c r="R44" s="111">
        <v>43830</v>
      </c>
      <c r="S44" s="106" t="s">
        <v>231</v>
      </c>
      <c r="T44" s="208">
        <v>0.91</v>
      </c>
      <c r="U44" s="211" t="s">
        <v>205</v>
      </c>
      <c r="V44" s="211" t="s">
        <v>206</v>
      </c>
    </row>
    <row r="45" spans="1:22" s="50" customFormat="1" ht="60" customHeight="1" x14ac:dyDescent="0.25">
      <c r="A45" s="57"/>
      <c r="B45" s="58"/>
      <c r="C45" s="58"/>
      <c r="D45" s="78"/>
      <c r="E45" s="83"/>
      <c r="F45" s="99"/>
      <c r="G45" s="64"/>
      <c r="H45" s="84" t="s">
        <v>127</v>
      </c>
      <c r="I45" s="133">
        <v>43830</v>
      </c>
      <c r="J45" s="134">
        <v>0.4</v>
      </c>
      <c r="K45" s="79"/>
      <c r="L45" s="83"/>
      <c r="M45" s="83"/>
      <c r="N45" s="83"/>
      <c r="O45" s="83"/>
      <c r="P45" s="80"/>
      <c r="Q45" s="122"/>
      <c r="R45" s="122"/>
      <c r="S45" s="106" t="s">
        <v>231</v>
      </c>
      <c r="T45" s="209"/>
      <c r="U45" s="212"/>
      <c r="V45" s="212"/>
    </row>
    <row r="46" spans="1:22" s="50" customFormat="1" ht="60" customHeight="1" x14ac:dyDescent="0.25">
      <c r="A46" s="57"/>
      <c r="B46" s="58"/>
      <c r="C46" s="58"/>
      <c r="D46" s="78"/>
      <c r="E46" s="83"/>
      <c r="F46" s="99"/>
      <c r="G46" s="64"/>
      <c r="H46" s="84" t="s">
        <v>128</v>
      </c>
      <c r="I46" s="133">
        <v>43830</v>
      </c>
      <c r="J46" s="134">
        <v>0.2</v>
      </c>
      <c r="K46" s="82"/>
      <c r="L46" s="90"/>
      <c r="M46" s="90"/>
      <c r="N46" s="90"/>
      <c r="O46" s="90"/>
      <c r="P46" s="94"/>
      <c r="Q46" s="123"/>
      <c r="R46" s="123"/>
      <c r="S46" s="106" t="s">
        <v>231</v>
      </c>
      <c r="T46" s="210"/>
      <c r="U46" s="213"/>
      <c r="V46" s="213"/>
    </row>
    <row r="47" spans="1:22" s="50" customFormat="1" ht="91.5" customHeight="1" x14ac:dyDescent="0.25">
      <c r="A47" s="57"/>
      <c r="B47" s="58"/>
      <c r="C47" s="58"/>
      <c r="D47" s="78"/>
      <c r="E47" s="83"/>
      <c r="F47" s="69" t="s">
        <v>130</v>
      </c>
      <c r="G47" s="69" t="s">
        <v>81</v>
      </c>
      <c r="H47" s="69" t="s">
        <v>131</v>
      </c>
      <c r="I47" s="70">
        <v>43830</v>
      </c>
      <c r="J47" s="119">
        <v>1</v>
      </c>
      <c r="K47" s="71" t="s">
        <v>257</v>
      </c>
      <c r="L47" s="72">
        <v>0.87619999999999998</v>
      </c>
      <c r="M47" s="72">
        <v>1</v>
      </c>
      <c r="N47" s="72">
        <v>1</v>
      </c>
      <c r="O47" s="72">
        <v>1</v>
      </c>
      <c r="P47" s="62" t="s">
        <v>230</v>
      </c>
      <c r="Q47" s="111">
        <v>43466</v>
      </c>
      <c r="R47" s="111">
        <v>43830</v>
      </c>
      <c r="S47" s="106" t="s">
        <v>231</v>
      </c>
      <c r="T47" s="107">
        <f>98/98</f>
        <v>1</v>
      </c>
      <c r="U47" s="108" t="s">
        <v>207</v>
      </c>
      <c r="V47" s="108" t="s">
        <v>208</v>
      </c>
    </row>
    <row r="48" spans="1:22" s="50" customFormat="1" ht="87.75" customHeight="1" x14ac:dyDescent="0.25">
      <c r="A48" s="57"/>
      <c r="B48" s="58"/>
      <c r="C48" s="58"/>
      <c r="D48" s="78"/>
      <c r="E48" s="83"/>
      <c r="F48" s="69" t="s">
        <v>132</v>
      </c>
      <c r="G48" s="69" t="s">
        <v>82</v>
      </c>
      <c r="H48" s="69" t="s">
        <v>132</v>
      </c>
      <c r="I48" s="70">
        <v>43830</v>
      </c>
      <c r="J48" s="119">
        <v>1</v>
      </c>
      <c r="K48" s="71" t="s">
        <v>258</v>
      </c>
      <c r="L48" s="72">
        <v>0.66659999999999997</v>
      </c>
      <c r="M48" s="72">
        <v>0.80879999999999996</v>
      </c>
      <c r="N48" s="72">
        <v>0.91549999999999998</v>
      </c>
      <c r="O48" s="72">
        <v>1</v>
      </c>
      <c r="P48" s="62" t="s">
        <v>230</v>
      </c>
      <c r="Q48" s="111">
        <v>43466</v>
      </c>
      <c r="R48" s="111">
        <v>43830</v>
      </c>
      <c r="S48" s="106" t="s">
        <v>231</v>
      </c>
      <c r="T48" s="107">
        <f>9/9</f>
        <v>1</v>
      </c>
      <c r="U48" s="108" t="s">
        <v>209</v>
      </c>
      <c r="V48" s="108" t="s">
        <v>208</v>
      </c>
    </row>
    <row r="49" spans="1:22" s="50" customFormat="1" ht="96.75" customHeight="1" x14ac:dyDescent="0.25">
      <c r="A49" s="57"/>
      <c r="B49" s="58"/>
      <c r="C49" s="58"/>
      <c r="D49" s="78"/>
      <c r="E49" s="83"/>
      <c r="F49" s="69" t="s">
        <v>133</v>
      </c>
      <c r="G49" s="69" t="s">
        <v>83</v>
      </c>
      <c r="H49" s="69" t="s">
        <v>133</v>
      </c>
      <c r="I49" s="70">
        <v>43830</v>
      </c>
      <c r="J49" s="119">
        <v>1</v>
      </c>
      <c r="K49" s="71" t="s">
        <v>259</v>
      </c>
      <c r="L49" s="72">
        <v>0.22459999999999999</v>
      </c>
      <c r="M49" s="72">
        <v>0.22459999999999999</v>
      </c>
      <c r="N49" s="72">
        <v>0.22459999999999999</v>
      </c>
      <c r="O49" s="72">
        <v>1</v>
      </c>
      <c r="P49" s="62" t="s">
        <v>230</v>
      </c>
      <c r="Q49" s="111">
        <v>43466</v>
      </c>
      <c r="R49" s="111">
        <v>43830</v>
      </c>
      <c r="S49" s="106" t="s">
        <v>231</v>
      </c>
      <c r="T49" s="107">
        <f>30/30</f>
        <v>1</v>
      </c>
      <c r="U49" s="108" t="s">
        <v>210</v>
      </c>
      <c r="V49" s="108" t="s">
        <v>208</v>
      </c>
    </row>
    <row r="50" spans="1:22" s="50" customFormat="1" x14ac:dyDescent="0.25">
      <c r="A50" s="137"/>
      <c r="B50" s="137"/>
      <c r="C50" s="137"/>
      <c r="D50" s="138"/>
      <c r="F50" s="139"/>
      <c r="J50" s="140"/>
      <c r="K50" s="140"/>
      <c r="P50" s="138"/>
      <c r="Q50" s="141"/>
      <c r="R50" s="141"/>
    </row>
  </sheetData>
  <autoFilter ref="A2:V49" xr:uid="{00000000-0009-0000-0000-000007000000}"/>
  <mergeCells count="28">
    <mergeCell ref="A1:S1"/>
    <mergeCell ref="T4:T11"/>
    <mergeCell ref="U4:U11"/>
    <mergeCell ref="V4:V11"/>
    <mergeCell ref="T14:T18"/>
    <mergeCell ref="U14:U18"/>
    <mergeCell ref="V14:V18"/>
    <mergeCell ref="T20:T23"/>
    <mergeCell ref="U20:U23"/>
    <mergeCell ref="V20:V23"/>
    <mergeCell ref="T24:T32"/>
    <mergeCell ref="U24:U32"/>
    <mergeCell ref="V24:V32"/>
    <mergeCell ref="T34:T35"/>
    <mergeCell ref="U34:U35"/>
    <mergeCell ref="V34:V35"/>
    <mergeCell ref="T36:T37"/>
    <mergeCell ref="U36:U37"/>
    <mergeCell ref="V36:V37"/>
    <mergeCell ref="T44:T46"/>
    <mergeCell ref="U44:U46"/>
    <mergeCell ref="V44:V46"/>
    <mergeCell ref="T38:T40"/>
    <mergeCell ref="U38:U40"/>
    <mergeCell ref="V38:V40"/>
    <mergeCell ref="T41:T43"/>
    <mergeCell ref="U41:U43"/>
    <mergeCell ref="V41:V43"/>
  </mergeCells>
  <dataValidations count="3">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T3:T49" xr:uid="{00000000-0002-0000-0700-000000000000}"/>
    <dataValidation allowBlank="1" showInputMessage="1" showErrorMessage="1" prompt="REGISTRE EN ESTE CAMPO LOS AVANCES QUE EXPLIQUEN EL RESULTADO OBTENIDO. DESCRIBA ACCIONES CONCRETAS QUE DEN CUENTA DE LA GESTIÓN ADELANTADA. SI DESCRIBE LOGROS UTILICE DATOS Y/O CIFRAS COMPARATIVAS QUE DEMUESTREN PORQUE ES UN LOGRO." sqref="U3:U49" xr:uid="{00000000-0002-0000-0700-000001000000}"/>
    <dataValidation allowBlank="1" showInputMessage="1" showErrorMessage="1" prompt="ESTE CAMPO ES DE OBLIGATORIO DILIGENCIAMIENTO SI Y SOLO SI EL RESULTADO DEL INDICADOR ES MENOR AL RESULTADO ESPERADO PARA EL PERIODO. POR FAVOR NO SOLO REGISTRE EL RETRASO , IDENTIFIQUE Y REGISTRE POR LO MENOS UNA SOLUCIÓN." sqref="V3:V49" xr:uid="{00000000-0002-0000-0700-000002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18"/>
  <sheetViews>
    <sheetView view="pageBreakPreview" zoomScaleNormal="100" zoomScaleSheetLayoutView="100" workbookViewId="0">
      <selection activeCell="K2" sqref="K2"/>
    </sheetView>
  </sheetViews>
  <sheetFormatPr baseColWidth="10" defaultRowHeight="15" x14ac:dyDescent="0.2"/>
  <cols>
    <col min="2" max="2" width="31.5546875" customWidth="1"/>
  </cols>
  <sheetData>
    <row r="2" spans="1:5" s="176" customFormat="1" ht="45" x14ac:dyDescent="0.2">
      <c r="A2" s="153" t="s">
        <v>311</v>
      </c>
      <c r="B2" s="153" t="s">
        <v>1</v>
      </c>
      <c r="C2" s="174">
        <v>1</v>
      </c>
      <c r="D2" s="174">
        <v>1</v>
      </c>
      <c r="E2" s="175"/>
    </row>
    <row r="3" spans="1:5" s="176" customFormat="1" ht="30" x14ac:dyDescent="0.2">
      <c r="A3" s="153" t="s">
        <v>315</v>
      </c>
      <c r="B3" s="153" t="s">
        <v>2</v>
      </c>
      <c r="C3" s="174">
        <v>1</v>
      </c>
      <c r="D3" s="174">
        <v>1</v>
      </c>
      <c r="E3" s="175"/>
    </row>
    <row r="4" spans="1:5" s="176" customFormat="1" ht="45" x14ac:dyDescent="0.2">
      <c r="A4" s="153" t="s">
        <v>314</v>
      </c>
      <c r="B4" s="153" t="s">
        <v>3</v>
      </c>
      <c r="C4" s="174">
        <v>1</v>
      </c>
      <c r="D4" s="174">
        <v>1</v>
      </c>
      <c r="E4" s="175"/>
    </row>
    <row r="5" spans="1:5" s="176" customFormat="1" ht="45" x14ac:dyDescent="0.2">
      <c r="A5" s="153" t="s">
        <v>316</v>
      </c>
      <c r="B5" s="153" t="s">
        <v>4</v>
      </c>
      <c r="C5" s="174">
        <v>1</v>
      </c>
      <c r="D5" s="174">
        <v>1</v>
      </c>
      <c r="E5" s="175"/>
    </row>
    <row r="6" spans="1:5" s="176" customFormat="1" ht="30" x14ac:dyDescent="0.2">
      <c r="A6" s="153" t="s">
        <v>317</v>
      </c>
      <c r="B6" s="153" t="s">
        <v>75</v>
      </c>
      <c r="C6" s="174">
        <v>1</v>
      </c>
      <c r="D6" s="174">
        <v>1</v>
      </c>
      <c r="E6" s="175"/>
    </row>
    <row r="7" spans="1:5" s="176" customFormat="1" ht="30" x14ac:dyDescent="0.2">
      <c r="A7" s="153" t="s">
        <v>318</v>
      </c>
      <c r="B7" s="153" t="s">
        <v>76</v>
      </c>
      <c r="C7" s="174">
        <v>0.94599999999999995</v>
      </c>
      <c r="D7" s="174">
        <v>0.94600938967136161</v>
      </c>
      <c r="E7" s="175"/>
    </row>
    <row r="8" spans="1:5" s="176" customFormat="1" ht="60" x14ac:dyDescent="0.2">
      <c r="A8" s="153" t="s">
        <v>319</v>
      </c>
      <c r="B8" s="153" t="s">
        <v>7</v>
      </c>
      <c r="C8" s="174">
        <v>1</v>
      </c>
      <c r="D8" s="174">
        <v>1</v>
      </c>
      <c r="E8" s="175"/>
    </row>
    <row r="9" spans="1:5" s="176" customFormat="1" ht="45" x14ac:dyDescent="0.2">
      <c r="A9" s="153" t="s">
        <v>320</v>
      </c>
      <c r="B9" s="153" t="s">
        <v>77</v>
      </c>
      <c r="C9" s="174">
        <v>0.5</v>
      </c>
      <c r="D9" s="174">
        <v>0.5</v>
      </c>
      <c r="E9" s="175"/>
    </row>
    <row r="10" spans="1:5" s="176" customFormat="1" ht="30" x14ac:dyDescent="0.2">
      <c r="A10" s="153" t="s">
        <v>331</v>
      </c>
      <c r="B10" s="153" t="s">
        <v>78</v>
      </c>
      <c r="C10" s="174">
        <v>0.95</v>
      </c>
      <c r="D10" s="174">
        <v>0.99789473684210528</v>
      </c>
      <c r="E10" s="175"/>
    </row>
    <row r="11" spans="1:5" s="176" customFormat="1" ht="45" x14ac:dyDescent="0.2">
      <c r="A11" s="153" t="s">
        <v>321</v>
      </c>
      <c r="B11" s="153" t="s">
        <v>79</v>
      </c>
      <c r="C11" s="174">
        <v>1</v>
      </c>
      <c r="D11" s="174">
        <v>1</v>
      </c>
      <c r="E11" s="175"/>
    </row>
    <row r="12" spans="1:5" s="176" customFormat="1" ht="45" x14ac:dyDescent="0.2">
      <c r="A12" s="153" t="s">
        <v>322</v>
      </c>
      <c r="B12" s="153" t="s">
        <v>80</v>
      </c>
      <c r="C12" s="174">
        <v>1</v>
      </c>
      <c r="D12" s="174">
        <v>1</v>
      </c>
      <c r="E12" s="175"/>
    </row>
    <row r="13" spans="1:5" s="176" customFormat="1" ht="30" x14ac:dyDescent="0.2">
      <c r="A13" s="153" t="s">
        <v>312</v>
      </c>
      <c r="B13" s="153" t="s">
        <v>9</v>
      </c>
      <c r="C13" s="174">
        <v>0.83</v>
      </c>
      <c r="D13" s="174">
        <v>0.79518072289156638</v>
      </c>
      <c r="E13" s="175"/>
    </row>
    <row r="14" spans="1:5" s="176" customFormat="1" ht="30" x14ac:dyDescent="0.2">
      <c r="A14" s="153" t="s">
        <v>313</v>
      </c>
      <c r="B14" s="153" t="s">
        <v>10</v>
      </c>
      <c r="C14" s="174">
        <v>1</v>
      </c>
      <c r="D14" s="174">
        <v>0.79813084112149535</v>
      </c>
      <c r="E14" s="175"/>
    </row>
    <row r="15" spans="1:5" s="176" customFormat="1" ht="30" x14ac:dyDescent="0.2">
      <c r="A15" s="153" t="s">
        <v>323</v>
      </c>
      <c r="B15" s="153" t="s">
        <v>11</v>
      </c>
      <c r="C15" s="174">
        <v>0.91</v>
      </c>
      <c r="D15" s="174">
        <v>0.81666666666666665</v>
      </c>
      <c r="E15" s="175"/>
    </row>
    <row r="16" spans="1:5" s="176" customFormat="1" ht="30" x14ac:dyDescent="0.2">
      <c r="A16" s="153" t="s">
        <v>324</v>
      </c>
      <c r="B16" s="153" t="s">
        <v>81</v>
      </c>
      <c r="C16" s="174">
        <v>1</v>
      </c>
      <c r="D16" s="174">
        <v>1</v>
      </c>
      <c r="E16" s="175"/>
    </row>
    <row r="17" spans="1:5" s="176" customFormat="1" ht="45" x14ac:dyDescent="0.2">
      <c r="A17" s="153" t="s">
        <v>325</v>
      </c>
      <c r="B17" s="153" t="s">
        <v>82</v>
      </c>
      <c r="C17" s="174">
        <v>1</v>
      </c>
      <c r="D17" s="174">
        <v>1</v>
      </c>
      <c r="E17" s="175"/>
    </row>
    <row r="18" spans="1:5" s="176" customFormat="1" ht="75" x14ac:dyDescent="0.2">
      <c r="A18" s="153" t="s">
        <v>326</v>
      </c>
      <c r="B18" s="153" t="s">
        <v>83</v>
      </c>
      <c r="C18" s="174">
        <v>1</v>
      </c>
      <c r="D18" s="174">
        <v>1</v>
      </c>
      <c r="E18" s="17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Anexo 1. Cuadro de Mando</vt:lpstr>
      <vt:lpstr>Anexo 1.2019</vt:lpstr>
      <vt:lpstr>Anexo 2. Plan de Acción</vt:lpstr>
      <vt:lpstr>Alineación Acuerdo 7-2019</vt:lpstr>
      <vt:lpstr>Alineación Acuerdo 7-2017</vt:lpstr>
      <vt:lpstr>Comparación Metas PAI</vt:lpstr>
      <vt:lpstr>PAI 201912</vt:lpstr>
      <vt:lpstr>Resumen Acta</vt:lpstr>
      <vt:lpstr>Anexo 2.2019</vt:lpstr>
      <vt:lpstr>Anexo 2.2020 (2)</vt:lpstr>
      <vt:lpstr>'Anexo 1. Cuadro de Mando'!Área_de_impresión</vt:lpstr>
      <vt:lpstr>'Anexo 1.2019'!Área_de_impresión</vt:lpstr>
      <vt:lpstr>'Anexo 2. Plan de Acción'!Área_de_impresión</vt:lpstr>
      <vt:lpstr>'Anexo 1. Cuadro de Mando'!Títulos_a_imprimir</vt:lpstr>
      <vt:lpstr>'Anexo 1.2019'!Títulos_a_imprimir</vt:lpstr>
      <vt:lpstr>'Anexo 2. Plan de Acción'!Títulos_a_imprimir</vt:lpstr>
      <vt:lpstr>'Anexo 2.2020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1 y 2 OCI-2020-010 Matriz Dependencias Subgerencia Técnica</dc:title>
  <dc:creator>Katherine Prada Mejia</dc:creator>
  <cp:lastModifiedBy>Katherine Prada Mejia</cp:lastModifiedBy>
  <cp:lastPrinted>2020-01-31T20:44:35Z</cp:lastPrinted>
  <dcterms:created xsi:type="dcterms:W3CDTF">2019-04-24T15:44:32Z</dcterms:created>
  <dcterms:modified xsi:type="dcterms:W3CDTF">2020-02-05T15:48:14Z</dcterms:modified>
</cp:coreProperties>
</file>